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4\08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H6" i="5" l="1"/>
  <c r="I13" i="5" l="1"/>
  <c r="I18" i="5"/>
  <c r="I16" i="5"/>
  <c r="I14" i="5"/>
  <c r="I12" i="5"/>
  <c r="I10" i="5"/>
  <c r="I9" i="5"/>
  <c r="I7" i="5"/>
  <c r="I6" i="5"/>
  <c r="I19" i="5" l="1"/>
  <c r="L18" i="5" l="1"/>
  <c r="L16" i="5"/>
  <c r="L15" i="5"/>
  <c r="L14" i="5"/>
  <c r="L13" i="5"/>
  <c r="L12" i="5"/>
  <c r="L10" i="5"/>
  <c r="L9" i="5"/>
  <c r="L7" i="5"/>
  <c r="L6" i="5"/>
  <c r="S18" i="5" l="1"/>
  <c r="L17" i="5" l="1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7" i="5" l="1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<sst xmlns="http://schemas.openxmlformats.org/spreadsheetml/2006/main" count="47" uniqueCount="29">
  <si>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</si>
  <si>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</si>
  <si>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</si>
  <si>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</si>
  <si>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</si>
  <si>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</si>
  <si>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</si>
  <si>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</si>
  <si>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</si>
  <si>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</si>
  <si>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</si>
  <si>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</si>
  <si>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</si>
  <si>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</si>
  <si>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</si>
  <si>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</si>
  <si>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</si>
  <si>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</si>
  <si>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</si>
  <si>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</si>
  <si>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</si>
  <si>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</si>
  <si>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31.08.2024</t>
  </si>
  <si>
    <t>Получени средства от ЕК на основание изпратени заявления за плащане към 31.08.2024</t>
  </si>
  <si>
    <t>Общо получени средства от ЕК към 31.08.2024</t>
  </si>
  <si>
    <t>Платено към 31.08.2024</t>
  </si>
  <si>
    <t>Общо платено към 31.08.2024</t>
  </si>
  <si>
    <t>Обща сума на публичните разходи, декларирани пред ЕК със Заявления за плащане 
към 31.08.2024</t>
  </si>
  <si>
    <t>Обща сума на публичните разходи, декларирани пред ЕК с Годишни счетоводни отчети 
към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</si>
</sst>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2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43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I14" sqref="I14:J19"/>
    </sheetView>
  </sheetViews>
  <sheetFormatPr defaultColWidth="9.140625" defaultRowHeight="15" x14ac:dyDescent="0.25"/>
  <cols>
    <col min="1" max="1" width="37.85546875" style="17" customWidth="1"/>
    <col min="2" max="2" width="7.85546875" style="29" customWidth="1"/>
    <col min="3" max="3" width="15.42578125" style="29" customWidth="1"/>
    <col min="4" max="4" width="15.7109375" style="29" customWidth="1"/>
    <col min="5" max="5" width="17" style="29" customWidth="1"/>
    <col min="6" max="6" width="16.42578125" style="29" customWidth="1"/>
    <col min="7" max="7" width="15.5703125" style="29" customWidth="1"/>
    <col min="8" max="8" width="15.42578125" style="29" customWidth="1"/>
    <col min="9" max="9" width="19" style="17" customWidth="1"/>
    <col min="10" max="10" width="17" style="17" customWidth="1"/>
    <col min="11" max="11" width="16.140625" style="17" customWidth="1"/>
    <col min="12" max="12" width="19.42578125" style="17" customWidth="1"/>
    <col min="13" max="13" width="19" style="17" customWidth="1"/>
    <col min="14" max="14" width="22.28515625" style="17" customWidth="1"/>
    <col min="15" max="15" width="20.42578125" style="17" bestFit="1" customWidth="1"/>
    <col min="16" max="16" width="19.28515625" style="17" customWidth="1"/>
    <col min="17" max="17" width="0.85546875" style="17" customWidth="1"/>
    <col min="18" max="18" width="17.7109375" style="17" customWidth="1"/>
    <col min="19" max="19" width="18.5703125" style="17" customWidth="1"/>
    <col min="20" max="20" width="36.140625" style="17" customWidth="1"/>
    <col min="21" max="16384" width="9.140625" style="17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50" t="s">
        <v>0</v>
      </c>
      <c r="B2" s="50" t="s">
        <v>1</v>
      </c>
      <c r="C2" s="48" t="s">
        <v>17</v>
      </c>
      <c r="D2" s="53" t="s">
        <v>18</v>
      </c>
      <c r="E2" s="48" t="s">
        <v>19</v>
      </c>
      <c r="F2" s="48" t="s">
        <v>22</v>
      </c>
      <c r="G2" s="48" t="s">
        <v>23</v>
      </c>
      <c r="H2" s="48" t="s">
        <v>24</v>
      </c>
      <c r="I2" s="55" t="s">
        <v>25</v>
      </c>
      <c r="J2" s="56"/>
      <c r="K2" s="48" t="s">
        <v>26</v>
      </c>
      <c r="L2" s="48" t="s">
        <v>27</v>
      </c>
      <c r="M2" s="48" t="s">
        <v>28</v>
      </c>
      <c r="N2" s="3"/>
      <c r="O2" s="3"/>
      <c r="P2" s="3"/>
      <c r="Q2" s="3"/>
      <c r="R2" s="3"/>
    </row>
    <row r="3" spans="1:21" s="4" customFormat="1" ht="92.25" customHeight="1" x14ac:dyDescent="0.2">
      <c r="A3" s="51"/>
      <c r="B3" s="51"/>
      <c r="C3" s="52"/>
      <c r="D3" s="54"/>
      <c r="E3" s="52"/>
      <c r="F3" s="52"/>
      <c r="G3" s="52"/>
      <c r="H3" s="52"/>
      <c r="I3" s="33" t="s">
        <v>2</v>
      </c>
      <c r="J3" s="33" t="s">
        <v>5</v>
      </c>
      <c r="K3" s="49"/>
      <c r="L3" s="49"/>
      <c r="M3" s="49"/>
      <c r="N3" s="3"/>
      <c r="O3" s="3"/>
      <c r="P3" s="3"/>
      <c r="Q3" s="3"/>
      <c r="R3" s="3"/>
    </row>
    <row r="4" spans="1:21" s="4" customFormat="1" ht="18.75" customHeight="1" x14ac:dyDescent="0.2">
      <c r="A4" s="5">
        <v>1</v>
      </c>
      <c r="B4" s="34">
        <v>2</v>
      </c>
      <c r="C4" s="35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  <c r="K4" s="35">
        <v>11</v>
      </c>
      <c r="L4" s="35">
        <v>12</v>
      </c>
      <c r="M4" s="35">
        <v>13</v>
      </c>
      <c r="N4" s="3"/>
      <c r="O4" s="3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1214758768.3399999</v>
      </c>
      <c r="H5" s="8">
        <f t="shared" si="0"/>
        <v>1399937883.74</v>
      </c>
      <c r="I5" s="8">
        <f>+I6+I7</f>
        <v>1475226173.1786561</v>
      </c>
      <c r="J5" s="8">
        <f>+J6+J7</f>
        <v>235186921.16913903</v>
      </c>
      <c r="K5" s="8">
        <f>K6+K7</f>
        <v>1710413094.347795</v>
      </c>
      <c r="L5" s="41">
        <f>L6+L7</f>
        <v>1614547210.2075679</v>
      </c>
      <c r="M5" s="8">
        <f t="shared" si="0"/>
        <v>1143731893.7723694</v>
      </c>
      <c r="N5" s="3"/>
      <c r="O5" s="3"/>
      <c r="P5" s="3"/>
      <c r="Q5" s="3"/>
      <c r="R5" s="37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38">
        <v>65162124.003750004</v>
      </c>
      <c r="G6" s="38">
        <v>379701017.55999994</v>
      </c>
      <c r="H6" s="39">
        <f>F6+G6</f>
        <v>444863141.56374997</v>
      </c>
      <c r="I6" s="38">
        <f>425395808.450055+4500000</f>
        <v>429895808.450055</v>
      </c>
      <c r="J6" s="38">
        <v>75069848.550009757</v>
      </c>
      <c r="K6" s="38">
        <f>+I6+J6</f>
        <v>504965657.00006473</v>
      </c>
      <c r="L6" s="38">
        <f>493946201.352142-632.99/1.9558+4830078.98/1.9558+5208304.2/1.9558+7766224.3/1.9558</f>
        <v>503049368.59316874</v>
      </c>
      <c r="M6" s="39">
        <f>941996590.02/1.9558</f>
        <v>481642596.39022392</v>
      </c>
      <c r="N6" s="3"/>
      <c r="O6" s="3"/>
      <c r="P6" s="3"/>
      <c r="Q6" s="3"/>
      <c r="R6" s="37"/>
      <c r="S6" s="12"/>
      <c r="T6" s="18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38">
        <v>120016991.39624999</v>
      </c>
      <c r="G7" s="38">
        <v>835057750.77999997</v>
      </c>
      <c r="H7" s="39">
        <f>F7+G7</f>
        <v>955074742.17624998</v>
      </c>
      <c r="I7" s="38">
        <f>907330078.175066+138000286.553535</f>
        <v>1045330364.728601</v>
      </c>
      <c r="J7" s="38">
        <v>160117072.61912927</v>
      </c>
      <c r="K7" s="38">
        <f>+I7+J7</f>
        <v>1205447437.3477302</v>
      </c>
      <c r="L7" s="38">
        <f>859616034.369282-8359338.15/1.9558+186365985.31/1.9558+95034576.19/1.9558+219589215.26/1.9558</f>
        <v>1111497841.6143992</v>
      </c>
      <c r="M7" s="39">
        <f>1294914247.82/1.9558</f>
        <v>662089297.3821454</v>
      </c>
      <c r="N7" s="3"/>
      <c r="O7" s="3"/>
      <c r="P7" s="3"/>
      <c r="Q7" s="3"/>
      <c r="R7" s="37"/>
      <c r="S7" s="12"/>
      <c r="T7" s="18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41">
        <f t="shared" si="1"/>
        <v>158146291.68124998</v>
      </c>
      <c r="G8" s="41">
        <f t="shared" si="1"/>
        <v>1199327154.3600001</v>
      </c>
      <c r="H8" s="41">
        <f>H9+H10</f>
        <v>1357473446.0412502</v>
      </c>
      <c r="I8" s="41">
        <f>+I9+I10</f>
        <v>1396358295.7275436</v>
      </c>
      <c r="J8" s="41">
        <f>+J9+J10</f>
        <v>220846934.26796719</v>
      </c>
      <c r="K8" s="41">
        <f t="shared" si="1"/>
        <v>1617205229.9955108</v>
      </c>
      <c r="L8" s="41">
        <f>L9+L10</f>
        <v>1553590168.6886182</v>
      </c>
      <c r="M8" s="41">
        <f>M9+M10</f>
        <v>1002674983.1577871</v>
      </c>
      <c r="N8" s="3"/>
      <c r="O8" s="3"/>
      <c r="P8" s="3"/>
      <c r="Q8" s="3"/>
      <c r="R8" s="37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38">
        <v>36031153.328749999</v>
      </c>
      <c r="G9" s="38">
        <v>307678078.57000005</v>
      </c>
      <c r="H9" s="39">
        <f>F9+G9</f>
        <v>343709231.89875007</v>
      </c>
      <c r="I9" s="38">
        <f>293797355.710189+38997936.9219206</f>
        <v>332795292.63210958</v>
      </c>
      <c r="J9" s="38">
        <v>51846592.184151061</v>
      </c>
      <c r="K9" s="38">
        <f>I9+J9</f>
        <v>384641884.81626064</v>
      </c>
      <c r="L9" s="38">
        <f>319474980.900099-2659056.51/1.9558+44983055.74/1.9558+12631785.03/1.9558+62366233.29/1.9558</f>
        <v>379461696.08058774</v>
      </c>
      <c r="M9" s="39">
        <f>441242560.69/1.9558</f>
        <v>225607199.45290929</v>
      </c>
      <c r="N9" s="3"/>
      <c r="O9" s="3"/>
      <c r="P9" s="3"/>
      <c r="Q9" s="3"/>
      <c r="R9" s="37"/>
      <c r="S9" s="12"/>
      <c r="T9" s="18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38">
        <v>122115138.35249999</v>
      </c>
      <c r="G10" s="38">
        <v>891649075.79000008</v>
      </c>
      <c r="H10" s="39">
        <f>F10+G10</f>
        <v>1013764214.1425</v>
      </c>
      <c r="I10" s="38">
        <f>957668605.141625+105894397.953809</f>
        <v>1063563003.0954341</v>
      </c>
      <c r="J10" s="38">
        <v>169000342.08381614</v>
      </c>
      <c r="K10" s="38">
        <f>I10+J10</f>
        <v>1232563345.1792502</v>
      </c>
      <c r="L10" s="38">
        <f>1023052184.58267-9266941.19/1.9558+87866798.38/1.9558+18346280.15/1.9558+198528866.78/1.9558</f>
        <v>1174128472.6080306</v>
      </c>
      <c r="M10" s="39">
        <f>1519789171.37/1.9558</f>
        <v>777067783.70487773</v>
      </c>
      <c r="N10" s="3"/>
      <c r="O10" s="3"/>
      <c r="P10" s="3"/>
      <c r="Q10" s="3"/>
      <c r="R10" s="37"/>
      <c r="S10" s="12"/>
      <c r="T10" s="18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41">
        <f t="shared" si="2"/>
        <v>87752945.907499999</v>
      </c>
      <c r="G11" s="41">
        <f t="shared" si="2"/>
        <v>473802887.06</v>
      </c>
      <c r="H11" s="41">
        <f t="shared" si="2"/>
        <v>561555832.96749997</v>
      </c>
      <c r="I11" s="41">
        <f>+I12+I13</f>
        <v>586950524.76610339</v>
      </c>
      <c r="J11" s="41">
        <f>+J12+J13</f>
        <v>90346829.742506355</v>
      </c>
      <c r="K11" s="41">
        <f t="shared" si="2"/>
        <v>677297354.50860965</v>
      </c>
      <c r="L11" s="41">
        <f>L12+L13</f>
        <v>619147808.08579171</v>
      </c>
      <c r="M11" s="41">
        <f t="shared" si="2"/>
        <v>512549559.38746297</v>
      </c>
      <c r="N11" s="3"/>
      <c r="O11" s="3"/>
      <c r="P11" s="3"/>
      <c r="Q11" s="3"/>
      <c r="R11" s="37"/>
      <c r="S11" s="12"/>
      <c r="T11" s="10"/>
    </row>
    <row r="12" spans="1:21" s="19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39">
        <v>22900579.047499999</v>
      </c>
      <c r="G12" s="39">
        <v>142277419.19999999</v>
      </c>
      <c r="H12" s="39">
        <f t="shared" ref="H12:H19" si="3">F12+G12</f>
        <v>165177998.2475</v>
      </c>
      <c r="I12" s="39">
        <f>162851183.637365+17784850.1863659</f>
        <v>180636033.82373092</v>
      </c>
      <c r="J12" s="39">
        <v>28738444.171299763</v>
      </c>
      <c r="K12" s="39">
        <f t="shared" ref="K12:K17" si="4">I12+J12</f>
        <v>209374477.99503067</v>
      </c>
      <c r="L12" s="39">
        <f>170272278.125437-462268.9/1.9558+11311869.43/1.9558+8812006.36/1.9558+5005667.06/1.9558</f>
        <v>182884648.485392</v>
      </c>
      <c r="M12" s="40">
        <f>243992468.84/1.9558</f>
        <v>124753281.95111975</v>
      </c>
      <c r="N12" s="3"/>
      <c r="O12" s="3"/>
      <c r="P12" s="3"/>
      <c r="Q12" s="3"/>
      <c r="R12" s="37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38">
        <v>64852366.860000007</v>
      </c>
      <c r="G13" s="38">
        <v>331525467.86000001</v>
      </c>
      <c r="H13" s="39">
        <f t="shared" si="3"/>
        <v>396377834.72000003</v>
      </c>
      <c r="I13" s="38">
        <f>349114184.903504+57200306.0388684</f>
        <v>406314490.94237244</v>
      </c>
      <c r="J13" s="38">
        <v>61608385.571206585</v>
      </c>
      <c r="K13" s="38">
        <f>I13+J13</f>
        <v>467922876.51357901</v>
      </c>
      <c r="L13" s="38">
        <f>419794592.333808-35158.65/1.9558+11918255.82/1.9558+2138144.88/1.9558+9271219.19/1.9558+8916762.62/1.9558</f>
        <v>436263159.60039967</v>
      </c>
      <c r="M13" s="39">
        <f>758451959.41/1.9558</f>
        <v>387796277.43634319</v>
      </c>
      <c r="N13" s="3"/>
      <c r="O13" s="3"/>
      <c r="P13" s="3"/>
      <c r="Q13" s="3"/>
      <c r="R13" s="37"/>
      <c r="S13" s="12"/>
      <c r="T13" s="10"/>
    </row>
    <row r="14" spans="1:21" s="19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42">
        <v>182673768.41625002</v>
      </c>
      <c r="G14" s="42">
        <v>1022148729.8100005</v>
      </c>
      <c r="H14" s="42">
        <f t="shared" si="3"/>
        <v>1204822498.2262506</v>
      </c>
      <c r="I14" s="42">
        <f>1230841241.51663+102490366.483795</f>
        <v>1333331608.0004249</v>
      </c>
      <c r="J14" s="42">
        <v>217207277.91470027</v>
      </c>
      <c r="K14" s="42">
        <f t="shared" si="4"/>
        <v>1550538885.9151251</v>
      </c>
      <c r="L14" s="42">
        <f>1188281485.87372-3163187.13/1.9558+159375641.06/1.9558+9253939.5/1.9558+57690953.87/1.9558+65981263.98/1.9558</f>
        <v>1336117977.9894781</v>
      </c>
      <c r="M14" s="42">
        <f>2060371640.12/1.9558</f>
        <v>1053467450.7209326</v>
      </c>
      <c r="N14" s="3"/>
      <c r="O14" s="3"/>
      <c r="P14" s="3"/>
      <c r="Q14" s="3"/>
      <c r="R14" s="37"/>
      <c r="S14" s="12"/>
      <c r="T14" s="10"/>
    </row>
    <row r="15" spans="1:21" s="19" customFormat="1" ht="29.25" customHeight="1" x14ac:dyDescent="0.25">
      <c r="A15" s="20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42">
        <v>222903094.41999999</v>
      </c>
      <c r="G15" s="42">
        <v>984010537.58000004</v>
      </c>
      <c r="H15" s="42">
        <f t="shared" si="3"/>
        <v>1206913632</v>
      </c>
      <c r="I15" s="42">
        <v>1197903532.704452</v>
      </c>
      <c r="J15" s="42">
        <v>163509774.17774385</v>
      </c>
      <c r="K15" s="42">
        <f t="shared" si="4"/>
        <v>1361413306.8821959</v>
      </c>
      <c r="L15" s="42">
        <f>1282592696.30127-590475.7/1.9558+55535867.96/1.9558+17732401.55/1.9558+78599400.88/1.9558</f>
        <v>1359940684.1783533</v>
      </c>
      <c r="M15" s="42">
        <f>2392427414.48/1.9558</f>
        <v>1223247476.4699867</v>
      </c>
      <c r="N15" s="3"/>
      <c r="O15" s="3"/>
      <c r="P15" s="3"/>
      <c r="Q15" s="3"/>
      <c r="R15" s="37"/>
      <c r="S15" s="12"/>
      <c r="T15" s="12"/>
    </row>
    <row r="16" spans="1:21" s="19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42">
        <v>222667669.54624999</v>
      </c>
      <c r="G16" s="42">
        <v>1235493254.2499998</v>
      </c>
      <c r="H16" s="42">
        <f>F16+G16</f>
        <v>1458160923.7962499</v>
      </c>
      <c r="I16" s="42">
        <f>1189962170.70452+205934491.157207+30504941.6360318</f>
        <v>1426401603.4977589</v>
      </c>
      <c r="J16" s="42">
        <v>209993324.24197364</v>
      </c>
      <c r="K16" s="42">
        <f>I16+J16</f>
        <v>1636394927.7397325</v>
      </c>
      <c r="L16" s="42">
        <f>1580432028.06201-1131392.16/1.9558+1686952.82/1.9558+27687790.65/1.9558</f>
        <v>1594872845.7887716</v>
      </c>
      <c r="M16" s="42">
        <f>2628871370.08/1.9558</f>
        <v>1344141205.685653</v>
      </c>
      <c r="N16" s="3"/>
      <c r="O16" s="3"/>
      <c r="P16" s="3"/>
      <c r="Q16" s="3"/>
      <c r="R16" s="37"/>
      <c r="S16" s="12"/>
      <c r="T16" s="10"/>
    </row>
    <row r="17" spans="1:20" s="19" customFormat="1" ht="29.25" customHeight="1" x14ac:dyDescent="0.2">
      <c r="A17" s="21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42">
        <v>6502500</v>
      </c>
      <c r="G17" s="42">
        <v>95497500</v>
      </c>
      <c r="H17" s="42">
        <f t="shared" si="3"/>
        <v>102000000</v>
      </c>
      <c r="I17" s="42">
        <v>101999967.73236901</v>
      </c>
      <c r="J17" s="42">
        <v>0</v>
      </c>
      <c r="K17" s="42">
        <f t="shared" si="4"/>
        <v>101999967.73236901</v>
      </c>
      <c r="L17" s="42">
        <f>102001564.57</f>
        <v>102001564.56999999</v>
      </c>
      <c r="M17" s="42">
        <v>102001564.57460579</v>
      </c>
      <c r="N17" s="3"/>
      <c r="O17" s="3"/>
      <c r="P17" s="3"/>
      <c r="Q17" s="3"/>
      <c r="R17" s="37"/>
      <c r="S17" s="10"/>
      <c r="T17" s="10"/>
    </row>
    <row r="18" spans="1:20" s="19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42">
        <v>31092785.035</v>
      </c>
      <c r="G18" s="42">
        <v>206240484.35000002</v>
      </c>
      <c r="H18" s="42">
        <f t="shared" si="3"/>
        <v>237333269.38500002</v>
      </c>
      <c r="I18" s="42">
        <f>233655449.422325+3465704</f>
        <v>237121153.42232499</v>
      </c>
      <c r="J18" s="42">
        <v>41233314.603939697</v>
      </c>
      <c r="K18" s="42">
        <f>I18+J18</f>
        <v>278354468.02626467</v>
      </c>
      <c r="L18" s="42">
        <f>244845348.482385-1238676.04/1.9558+20479880.81/1.9558+15771182.56/1.9558+18962070.61/1.9558+4109661.96/1.9558</f>
        <v>274543742.95012206</v>
      </c>
      <c r="M18" s="42">
        <f>424678014.75/1.9558</f>
        <v>217137751.68728909</v>
      </c>
      <c r="N18" s="3"/>
      <c r="O18" s="3"/>
      <c r="P18" s="3"/>
      <c r="Q18" s="3"/>
      <c r="R18" s="37"/>
      <c r="S18" s="12">
        <f>+R18*1.9558</f>
        <v>0</v>
      </c>
      <c r="T18" s="10"/>
    </row>
    <row r="19" spans="1:20" s="19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42">
        <v>13723121.170000002</v>
      </c>
      <c r="G19" s="42">
        <v>129656736.82999995</v>
      </c>
      <c r="H19" s="42">
        <f t="shared" si="3"/>
        <v>143379857.99999994</v>
      </c>
      <c r="I19" s="42">
        <f>105333218+37927035</f>
        <v>143260253</v>
      </c>
      <c r="J19" s="42">
        <v>18588215.004011724</v>
      </c>
      <c r="K19" s="42">
        <f>I19+J19</f>
        <v>161848468.00401172</v>
      </c>
      <c r="L19" s="42">
        <f>161845134.844071</f>
        <v>161845134.844071</v>
      </c>
      <c r="M19" s="42">
        <f>312201151.93/1.9558</f>
        <v>159628362.78249311</v>
      </c>
      <c r="N19" s="3"/>
      <c r="O19" s="3"/>
      <c r="P19" s="3"/>
      <c r="Q19" s="3"/>
      <c r="R19" s="37"/>
      <c r="S19" s="12"/>
      <c r="T19" s="10"/>
    </row>
    <row r="20" spans="1:20" s="11" customFormat="1" ht="36" customHeight="1" x14ac:dyDescent="0.2">
      <c r="A20" s="43" t="s">
        <v>4</v>
      </c>
      <c r="B20" s="44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6560936052.5800009</v>
      </c>
      <c r="H20" s="8">
        <f t="shared" si="6"/>
        <v>7671577344.15625</v>
      </c>
      <c r="I20" s="8">
        <f t="shared" si="6"/>
        <v>7898553112.0296335</v>
      </c>
      <c r="J20" s="8">
        <f>+J5+J8+J11+J14+J15+J16+J17+J18+J19</f>
        <v>1196912591.1219819</v>
      </c>
      <c r="K20" s="8">
        <f t="shared" si="6"/>
        <v>9095465703.1516132</v>
      </c>
      <c r="L20" s="41">
        <f>+L5+L8+L11+L14+L15+L16+L17+L18+L19</f>
        <v>8616607137.3027725</v>
      </c>
      <c r="M20" s="8">
        <f t="shared" si="6"/>
        <v>6758580248.2385788</v>
      </c>
      <c r="N20" s="3"/>
      <c r="O20" s="3"/>
      <c r="P20" s="3"/>
      <c r="Q20" s="3"/>
      <c r="R20" s="37"/>
      <c r="S20" s="36"/>
      <c r="T20" s="10"/>
    </row>
    <row r="21" spans="1:20" s="11" customFormat="1" ht="36" hidden="1" customHeight="1" x14ac:dyDescent="0.2">
      <c r="A21" s="45" t="s">
        <v>21</v>
      </c>
      <c r="B21" s="46"/>
      <c r="C21" s="46"/>
      <c r="D21" s="46"/>
      <c r="E21" s="47"/>
      <c r="F21" s="47"/>
      <c r="G21" s="47"/>
      <c r="H21" s="22"/>
      <c r="I21" s="23">
        <v>5313111035</v>
      </c>
      <c r="J21" s="22">
        <v>863951362</v>
      </c>
      <c r="K21" s="22">
        <v>6177062397</v>
      </c>
      <c r="L21" s="24">
        <v>5210023103.3623095</v>
      </c>
      <c r="M21" s="25"/>
      <c r="N21" s="3"/>
      <c r="O21" s="3"/>
      <c r="P21" s="3"/>
    </row>
    <row r="22" spans="1:20" s="11" customFormat="1" ht="36" hidden="1" customHeight="1" x14ac:dyDescent="0.2">
      <c r="A22" s="43" t="s">
        <v>4</v>
      </c>
      <c r="B22" s="44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  <c r="N22" s="3"/>
      <c r="O22" s="3"/>
      <c r="P22" s="3"/>
    </row>
    <row r="23" spans="1:20" s="11" customFormat="1" ht="27" customHeight="1" x14ac:dyDescent="0.2">
      <c r="A23" s="1"/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"/>
      <c r="O23" s="3"/>
      <c r="P23" s="3"/>
    </row>
    <row r="24" spans="1:20" s="11" customFormat="1" ht="29.25" customHeight="1" x14ac:dyDescent="0.2">
      <c r="A24" s="1"/>
      <c r="B24" s="1"/>
      <c r="C24" s="31"/>
      <c r="D24" s="31"/>
      <c r="E24" s="31"/>
      <c r="F24" s="26"/>
      <c r="G24" s="26"/>
      <c r="H24" s="26"/>
      <c r="I24" s="26"/>
      <c r="J24" s="22"/>
      <c r="K24" s="22"/>
      <c r="L24" s="26"/>
      <c r="M24" s="26"/>
      <c r="S24" s="10"/>
    </row>
    <row r="25" spans="1:20" s="11" customFormat="1" ht="29.25" customHeight="1" x14ac:dyDescent="0.2">
      <c r="A25" s="1"/>
      <c r="B25" s="1"/>
      <c r="C25" s="32"/>
      <c r="D25" s="32"/>
      <c r="E25" s="32"/>
      <c r="F25" s="22"/>
      <c r="G25" s="22"/>
      <c r="H25" s="22"/>
      <c r="I25" s="22"/>
      <c r="J25" s="22"/>
      <c r="K25" s="22"/>
      <c r="L25" s="26"/>
      <c r="M25" s="26"/>
      <c r="P25" s="10"/>
    </row>
    <row r="26" spans="1:20" s="11" customFormat="1" ht="29.25" customHeight="1" x14ac:dyDescent="0.2">
      <c r="A26" s="1"/>
      <c r="B26" s="1"/>
      <c r="C26" s="27"/>
      <c r="D26" s="22"/>
      <c r="E26" s="22"/>
      <c r="F26" s="22"/>
      <c r="G26" s="22"/>
      <c r="H26" s="22"/>
      <c r="I26" s="22"/>
      <c r="J26" s="22"/>
      <c r="K26" s="22"/>
      <c r="L26" s="26"/>
      <c r="M26" s="26"/>
    </row>
    <row r="27" spans="1:20" s="11" customFormat="1" ht="29.25" customHeight="1" x14ac:dyDescent="0.2">
      <c r="A27" s="1"/>
      <c r="B27" s="1"/>
      <c r="C27" s="27"/>
      <c r="D27" s="22"/>
      <c r="E27" s="22"/>
      <c r="F27" s="22"/>
      <c r="G27" s="22"/>
      <c r="H27" s="22"/>
      <c r="I27" s="22"/>
      <c r="J27" s="22"/>
      <c r="K27" s="22"/>
      <c r="L27" s="26"/>
      <c r="M27" s="26"/>
    </row>
    <row r="28" spans="1:20" x14ac:dyDescent="0.25">
      <c r="B28" s="1"/>
      <c r="C28" s="27"/>
      <c r="D28" s="22"/>
      <c r="E28" s="22"/>
      <c r="F28" s="22"/>
      <c r="G28" s="22"/>
      <c r="H28" s="22"/>
      <c r="I28" s="28"/>
      <c r="J28" s="22"/>
      <c r="K28" s="22"/>
      <c r="L28" s="26"/>
      <c r="M28" s="26"/>
    </row>
    <row r="29" spans="1:20" x14ac:dyDescent="0.25">
      <c r="K29" s="30"/>
    </row>
    <row r="30" spans="1:20" x14ac:dyDescent="0.25">
      <c r="K30" s="30"/>
    </row>
    <row r="31" spans="1:20" x14ac:dyDescent="0.25">
      <c r="K31" s="30"/>
    </row>
    <row r="32" spans="1:20" x14ac:dyDescent="0.25">
      <c r="K32" s="30"/>
    </row>
    <row r="33" spans="2:11" x14ac:dyDescent="0.25">
      <c r="B33" s="17"/>
      <c r="C33" s="17"/>
      <c r="D33" s="17"/>
      <c r="E33" s="17"/>
      <c r="F33" s="17"/>
      <c r="G33" s="17"/>
      <c r="H33" s="17"/>
      <c r="K33" s="30"/>
    </row>
    <row r="835" spans="23:23" x14ac:dyDescent="0.25">
      <c r="W835" s="17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2024-09-20T07:15:50Z</dcterms:modified>
</cp:coreProperties>
</file>