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21-2027\2024\06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H9" i="5" l="1"/>
  <c r="H10" i="5"/>
  <c r="L18" i="5" l="1"/>
  <c r="O18" i="5" s="1"/>
  <c r="P18" i="5" s="1"/>
  <c r="L16" i="5"/>
  <c r="O16" i="5" s="1"/>
  <c r="P16" i="5" s="1"/>
  <c r="R16" i="5" s="1"/>
  <c r="P15" i="5"/>
  <c r="P9" i="5"/>
  <c r="O9" i="5"/>
  <c r="O17" i="5"/>
  <c r="P17" i="5" s="1"/>
  <c r="O15" i="5"/>
  <c r="O14" i="5"/>
  <c r="O13" i="5"/>
  <c r="O12" i="5"/>
  <c r="P12" i="5" s="1"/>
  <c r="L9" i="5" l="1"/>
  <c r="L12" i="5"/>
  <c r="L17" i="5"/>
  <c r="L15" i="5"/>
  <c r="E18" i="5" l="1"/>
  <c r="F8" i="5" l="1"/>
  <c r="L14" i="5" l="1"/>
  <c r="M17" i="5" l="1"/>
  <c r="M15" i="5" l="1"/>
  <c r="K13" i="5" l="1"/>
  <c r="K14" i="5"/>
  <c r="K15" i="5"/>
  <c r="K16" i="5"/>
  <c r="K17" i="5"/>
  <c r="K12" i="5"/>
  <c r="K9" i="5"/>
  <c r="E13" i="5" l="1"/>
  <c r="E12" i="5" l="1"/>
  <c r="L13" i="5" l="1"/>
  <c r="H16" i="5" l="1"/>
  <c r="I5" i="5" l="1"/>
  <c r="J5" i="5"/>
  <c r="K6" i="5"/>
  <c r="K7" i="5"/>
  <c r="I8" i="5"/>
  <c r="I18" i="5" s="1"/>
  <c r="J8" i="5"/>
  <c r="J18" i="5" s="1"/>
  <c r="K10" i="5"/>
  <c r="K8" i="5" s="1"/>
  <c r="K11" i="5"/>
  <c r="K5" i="5" l="1"/>
  <c r="K18" i="5" s="1"/>
  <c r="H11" i="5"/>
  <c r="E11" i="5"/>
  <c r="M5" i="5" l="1"/>
  <c r="M8" i="5"/>
  <c r="M18" i="5" l="1"/>
  <c r="L8" i="5" l="1"/>
  <c r="L5" i="5"/>
  <c r="H6" i="5" l="1"/>
  <c r="H7" i="5"/>
  <c r="H8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D8" i="5"/>
  <c r="C8" i="5"/>
  <c r="E6" i="5"/>
  <c r="E5" i="5" s="1"/>
  <c r="G5" i="5"/>
  <c r="F5" i="5"/>
  <c r="D5" i="5"/>
  <c r="C5" i="5"/>
  <c r="C18" i="5" l="1"/>
  <c r="F18" i="5"/>
  <c r="D18" i="5"/>
  <c r="E8" i="5"/>
  <c r="H5" i="5"/>
  <c r="G18" i="5"/>
  <c r="H18" i="5" l="1"/>
</calcChain>
</file>

<file path=xl/sharedStrings.xml><?xml version="1.0" encoding="utf-8"?>
<sst xmlns="http://schemas.openxmlformats.org/spreadsheetml/2006/main" count="43" uniqueCount="28">
  <si>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</si>
  <si>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</si>
  <si>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</si>
  <si>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</si>
  <si>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</si>
  <si>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</si>
  <si>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</si>
  <si>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</si>
  <si>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по  програмата - ЕС финансиране</t>
  </si>
  <si>
    <t>Бюджет по програмата - национално съфинасиране</t>
  </si>
  <si>
    <t>Бюджет по програмата - ОБЩО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</si>
  <si>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</si>
  <si>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</si>
  <si>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</si>
  <si>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</si>
  <si>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</si>
  <si>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</si>
  <si>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</si>
  <si>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</si>
  <si>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</si>
  <si>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</si>
  <si>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Обща сума на получените средства от ЕК като предварително финансиране към 30.06.2024</t>
  </si>
  <si>
    <t>Получени средства от ЕК на основание изпратени заявления за плащане към 30.06.2024</t>
  </si>
  <si>
    <t>Общо получени средства от ЕК към 30.06.2024</t>
  </si>
  <si>
    <t>Платено към 30.06.2024</t>
  </si>
  <si>
    <t>Общо платено към 30.06.2024</t>
  </si>
  <si>
    <t>Обща сума на публичните разходи, декларирани пред ЕК със Заявления за плащане 
към 30.06.2024</t>
  </si>
  <si>
    <t>Обща сума на публичните разходи, декларирани пред ЕК с Годишни счетоводни отчети 
към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</si>
</sst>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169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72" fontId="1" fillId="2" borderId="1" xfId="1" applyNumberFormat="1" applyFont="1" applyFill="1" applyBorder="1" applyAlignment="1">
      <alignment horizontal="right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1" applyNumberFormat="1" applyFont="1" applyFill="1" applyBorder="1" applyAlignment="1">
      <alignment vertical="center" wrapText="1"/>
    </xf>
    <xf numFmtId="172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67" fontId="4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8" fontId="3" fillId="2" borderId="0" xfId="0" applyNumberFormat="1" applyFont="1" applyFill="1"/>
    <xf numFmtId="172" fontId="4" fillId="2" borderId="3" xfId="0" applyNumberFormat="1" applyFont="1" applyFill="1" applyBorder="1" applyAlignment="1">
      <alignment horizontal="center" vertical="center"/>
    </xf>
    <xf numFmtId="172" fontId="4" fillId="2" borderId="1" xfId="1" applyNumberFormat="1" applyFont="1" applyFill="1" applyBorder="1" applyAlignment="1">
      <alignment horizontal="center" vertical="center" wrapText="1"/>
    </xf>
    <xf numFmtId="172" fontId="7" fillId="2" borderId="1" xfId="0" applyNumberFormat="1" applyFont="1" applyFill="1" applyBorder="1" applyAlignment="1">
      <alignment horizontal="center" vertical="center"/>
    </xf>
    <xf numFmtId="165" fontId="4" fillId="2" borderId="0" xfId="1" applyFont="1" applyFill="1" applyAlignment="1"/>
    <xf numFmtId="172" fontId="4" fillId="2" borderId="0" xfId="0" applyNumberFormat="1" applyFont="1" applyFill="1" applyAlignment="1">
      <alignment horizontal="center" vertical="center"/>
    </xf>
    <xf numFmtId="165" fontId="4" fillId="2" borderId="0" xfId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72" fontId="4" fillId="2" borderId="0" xfId="0" applyNumberFormat="1" applyFont="1" applyFill="1"/>
    <xf numFmtId="172" fontId="3" fillId="2" borderId="0" xfId="0" applyNumberFormat="1" applyFont="1" applyFill="1"/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view="pageBreakPreview" zoomScale="90" zoomScaleNormal="90" zoomScaleSheetLayoutView="90" workbookViewId="0">
      <pane xSplit="1" ySplit="3" topLeftCell="B18" activePane="bottomRight" state="frozen"/>
      <selection pane="topRight" activeCell="B1" sqref="B1"/>
      <selection pane="bottomLeft" activeCell="A4" sqref="A4"/>
      <selection pane="bottomRight" activeCell="I3" sqref="I3"/>
    </sheetView>
  </sheetViews>
  <sheetFormatPr defaultColWidth="9.140625" defaultRowHeight="15" x14ac:dyDescent="0.25"/>
  <cols>
    <col min="1" max="1" width="40.5703125" style="24" customWidth="1"/>
    <col min="2" max="2" width="7.85546875" style="34" customWidth="1"/>
    <col min="3" max="3" width="21.7109375" style="34" customWidth="1"/>
    <col min="4" max="4" width="19.5703125" style="34" customWidth="1"/>
    <col min="5" max="5" width="20.7109375" style="34" customWidth="1"/>
    <col min="6" max="6" width="19.140625" style="34" customWidth="1"/>
    <col min="7" max="7" width="18.7109375" style="34" customWidth="1"/>
    <col min="8" max="8" width="20.28515625" style="34" customWidth="1"/>
    <col min="9" max="10" width="18.7109375" style="24" customWidth="1"/>
    <col min="11" max="11" width="18.140625" style="24" customWidth="1"/>
    <col min="12" max="12" width="22.140625" style="24" customWidth="1"/>
    <col min="13" max="13" width="21.7109375" style="24" customWidth="1"/>
    <col min="14" max="14" width="20.7109375" style="24" hidden="1" customWidth="1"/>
    <col min="15" max="15" width="18.5703125" style="24" hidden="1" customWidth="1"/>
    <col min="16" max="16" width="19.42578125" style="24" hidden="1" customWidth="1"/>
    <col min="17" max="17" width="18.140625" style="24" hidden="1" customWidth="1"/>
    <col min="18" max="18" width="15.28515625" style="24" hidden="1" customWidth="1"/>
    <col min="19" max="19" width="19.42578125" style="24" customWidth="1"/>
    <col min="20" max="20" width="19" style="24" customWidth="1"/>
    <col min="21" max="21" width="16.140625" style="24" customWidth="1"/>
    <col min="22" max="22" width="9.140625" style="24" customWidth="1"/>
    <col min="23" max="16384" width="9.140625" style="24"/>
  </cols>
  <sheetData>
    <row r="1" spans="1:21" s="9" customFormat="1" ht="11.25" customHeight="1" x14ac:dyDescent="0.2">
      <c r="A1" s="6"/>
      <c r="B1" s="6"/>
      <c r="C1" s="7"/>
      <c r="D1" s="7"/>
      <c r="E1" s="7"/>
      <c r="F1" s="7"/>
      <c r="G1" s="7"/>
      <c r="H1" s="7"/>
      <c r="I1" s="8"/>
      <c r="J1" s="8"/>
      <c r="K1" s="8"/>
      <c r="L1" s="8"/>
    </row>
    <row r="2" spans="1:21" s="10" customFormat="1" ht="12.75" customHeight="1" x14ac:dyDescent="0.2">
      <c r="A2" s="51" t="s">
        <v>11</v>
      </c>
      <c r="B2" s="51" t="s">
        <v>0</v>
      </c>
      <c r="C2" s="47" t="s">
        <v>8</v>
      </c>
      <c r="D2" s="54" t="s">
        <v>9</v>
      </c>
      <c r="E2" s="47" t="s">
        <v>10</v>
      </c>
      <c r="F2" s="47" t="s">
        <v>21</v>
      </c>
      <c r="G2" s="47" t="s">
        <v>22</v>
      </c>
      <c r="H2" s="47" t="s">
        <v>23</v>
      </c>
      <c r="I2" s="56" t="s">
        <v>24</v>
      </c>
      <c r="J2" s="57"/>
      <c r="K2" s="49" t="s">
        <v>25</v>
      </c>
      <c r="L2" s="49" t="s">
        <v>26</v>
      </c>
      <c r="M2" s="47" t="s">
        <v>27</v>
      </c>
      <c r="S2" s="60"/>
    </row>
    <row r="3" spans="1:21" s="10" customFormat="1" ht="101.25" customHeight="1" x14ac:dyDescent="0.2">
      <c r="A3" s="52"/>
      <c r="B3" s="52"/>
      <c r="C3" s="53"/>
      <c r="D3" s="55"/>
      <c r="E3" s="53"/>
      <c r="F3" s="53"/>
      <c r="G3" s="53"/>
      <c r="H3" s="53"/>
      <c r="I3" s="11" t="s">
        <v>1</v>
      </c>
      <c r="J3" s="11" t="s">
        <v>4</v>
      </c>
      <c r="K3" s="50"/>
      <c r="L3" s="50"/>
      <c r="M3" s="48"/>
      <c r="S3" s="61"/>
    </row>
    <row r="4" spans="1:21" s="10" customFormat="1" ht="18.75" customHeight="1" x14ac:dyDescent="0.2">
      <c r="A4" s="12">
        <v>1</v>
      </c>
      <c r="B4" s="13">
        <v>2</v>
      </c>
      <c r="C4" s="14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5">
        <v>9</v>
      </c>
      <c r="J4" s="16">
        <v>10</v>
      </c>
      <c r="K4" s="16">
        <v>11</v>
      </c>
      <c r="L4" s="16">
        <v>12</v>
      </c>
      <c r="M4" s="14">
        <v>13</v>
      </c>
    </row>
    <row r="5" spans="1:21" s="19" customFormat="1" ht="39.6" customHeight="1" x14ac:dyDescent="0.2">
      <c r="A5" s="17" t="s">
        <v>12</v>
      </c>
      <c r="B5" s="18" t="s">
        <v>2</v>
      </c>
      <c r="C5" s="2">
        <f>C6+C7</f>
        <v>1615989000</v>
      </c>
      <c r="D5" s="2">
        <f>D6+D7</f>
        <v>285174532</v>
      </c>
      <c r="E5" s="2">
        <f>E6+E7</f>
        <v>1901163532</v>
      </c>
      <c r="F5" s="2">
        <f t="shared" ref="F5:M5" si="0">F6+F7</f>
        <v>32319780</v>
      </c>
      <c r="G5" s="2">
        <f t="shared" si="0"/>
        <v>0</v>
      </c>
      <c r="H5" s="2">
        <f t="shared" si="0"/>
        <v>32319780</v>
      </c>
      <c r="I5" s="5">
        <f>+I6+I7</f>
        <v>19259021.060112584</v>
      </c>
      <c r="J5" s="5">
        <f>+J6+J7</f>
        <v>3398650.7774193054</v>
      </c>
      <c r="K5" s="5">
        <f>K6+K7</f>
        <v>22657671.837531891</v>
      </c>
      <c r="L5" s="5">
        <f>L6+L7</f>
        <v>0</v>
      </c>
      <c r="M5" s="2">
        <f t="shared" si="0"/>
        <v>0</v>
      </c>
      <c r="N5" s="19">
        <v>0</v>
      </c>
      <c r="S5" s="40"/>
      <c r="T5" s="40"/>
      <c r="U5" s="58"/>
    </row>
    <row r="6" spans="1:21" ht="29.25" customHeight="1" x14ac:dyDescent="0.25">
      <c r="A6" s="20" t="s">
        <v>5</v>
      </c>
      <c r="B6" s="21" t="s">
        <v>2</v>
      </c>
      <c r="C6" s="22">
        <v>734610000</v>
      </c>
      <c r="D6" s="22">
        <v>129637059</v>
      </c>
      <c r="E6" s="3">
        <f>+C6+D6</f>
        <v>864247059</v>
      </c>
      <c r="F6" s="3">
        <v>14692200</v>
      </c>
      <c r="G6" s="3">
        <v>0</v>
      </c>
      <c r="H6" s="3">
        <f>F6+G6</f>
        <v>14692200</v>
      </c>
      <c r="I6" s="3">
        <v>5919920.9951785179</v>
      </c>
      <c r="J6" s="3">
        <v>1044691.9415286605</v>
      </c>
      <c r="K6" s="3">
        <f>+I6+J6</f>
        <v>6964612.9367071781</v>
      </c>
      <c r="L6" s="23">
        <v>0</v>
      </c>
      <c r="M6" s="3">
        <v>0</v>
      </c>
      <c r="N6" s="24">
        <v>0</v>
      </c>
      <c r="S6" s="40"/>
      <c r="T6" s="40"/>
    </row>
    <row r="7" spans="1:21" ht="29.25" customHeight="1" x14ac:dyDescent="0.25">
      <c r="A7" s="20" t="s">
        <v>6</v>
      </c>
      <c r="B7" s="21" t="s">
        <v>2</v>
      </c>
      <c r="C7" s="22">
        <v>881379000</v>
      </c>
      <c r="D7" s="22">
        <v>155537473</v>
      </c>
      <c r="E7" s="3">
        <f>+C7+D7</f>
        <v>1036916473</v>
      </c>
      <c r="F7" s="3">
        <v>17627580</v>
      </c>
      <c r="G7" s="3">
        <v>0</v>
      </c>
      <c r="H7" s="3">
        <f>F7+G7</f>
        <v>17627580</v>
      </c>
      <c r="I7" s="3">
        <v>13339100.064934067</v>
      </c>
      <c r="J7" s="3">
        <v>2353958.8358906452</v>
      </c>
      <c r="K7" s="3">
        <f>+I7+J7</f>
        <v>15693058.900824713</v>
      </c>
      <c r="L7" s="23">
        <v>0</v>
      </c>
      <c r="M7" s="3">
        <v>0</v>
      </c>
      <c r="N7" s="24">
        <v>0</v>
      </c>
      <c r="S7" s="40"/>
      <c r="T7" s="40"/>
    </row>
    <row r="8" spans="1:21" s="19" customFormat="1" ht="29.25" customHeight="1" x14ac:dyDescent="0.2">
      <c r="A8" s="17" t="s">
        <v>13</v>
      </c>
      <c r="B8" s="18" t="s">
        <v>2</v>
      </c>
      <c r="C8" s="2">
        <f>C9+C10</f>
        <v>1531590093</v>
      </c>
      <c r="D8" s="2">
        <f>D9+D10</f>
        <v>291616178</v>
      </c>
      <c r="E8" s="2">
        <f>E9+E10</f>
        <v>1823206271</v>
      </c>
      <c r="F8" s="2">
        <f>+F9+F10</f>
        <v>37807844.555</v>
      </c>
      <c r="G8" s="2">
        <f t="shared" ref="G8:K8" si="1">G9+G10</f>
        <v>0</v>
      </c>
      <c r="H8" s="2">
        <f>H9+H10</f>
        <v>37807844.555</v>
      </c>
      <c r="I8" s="2">
        <f>+I9+I10</f>
        <v>37117521.246734127</v>
      </c>
      <c r="J8" s="2">
        <f>+J9+J10</f>
        <v>7757309.2957976917</v>
      </c>
      <c r="K8" s="2">
        <f t="shared" si="1"/>
        <v>44874830.542531818</v>
      </c>
      <c r="L8" s="5">
        <f>L9+L10</f>
        <v>1093661.5758257492</v>
      </c>
      <c r="M8" s="2">
        <f>M9+M10</f>
        <v>0</v>
      </c>
      <c r="N8" s="19">
        <v>0</v>
      </c>
      <c r="S8" s="40"/>
      <c r="T8" s="40"/>
      <c r="U8" s="40"/>
    </row>
    <row r="9" spans="1:21" ht="29.25" customHeight="1" x14ac:dyDescent="0.25">
      <c r="A9" s="20" t="s">
        <v>5</v>
      </c>
      <c r="B9" s="21" t="s">
        <v>2</v>
      </c>
      <c r="C9" s="22">
        <v>1171798777</v>
      </c>
      <c r="D9" s="22">
        <v>228123592</v>
      </c>
      <c r="E9" s="3">
        <f>+C9+D9</f>
        <v>1399922369</v>
      </c>
      <c r="F9" s="3">
        <v>29294970.424999997</v>
      </c>
      <c r="G9" s="3">
        <v>0</v>
      </c>
      <c r="H9" s="3">
        <f>F9+G9</f>
        <v>29294970.424999997</v>
      </c>
      <c r="I9" s="3">
        <v>36645421.69820486</v>
      </c>
      <c r="J9" s="3">
        <v>7673997.6122669149</v>
      </c>
      <c r="K9" s="3">
        <f>I9+J9</f>
        <v>44319419.310471773</v>
      </c>
      <c r="L9" s="3">
        <f>2138983.31/1.9558</f>
        <v>1093661.5758257492</v>
      </c>
      <c r="M9" s="3">
        <v>0</v>
      </c>
      <c r="N9" s="24">
        <v>0</v>
      </c>
      <c r="O9" s="40">
        <f>+L9-N9</f>
        <v>1093661.5758257492</v>
      </c>
      <c r="P9" s="40">
        <f>+O9*1.9558</f>
        <v>2138983.31</v>
      </c>
      <c r="S9" s="40"/>
      <c r="T9" s="40"/>
      <c r="U9" s="40"/>
    </row>
    <row r="10" spans="1:21" ht="29.25" customHeight="1" x14ac:dyDescent="0.25">
      <c r="A10" s="20" t="s">
        <v>6</v>
      </c>
      <c r="B10" s="21" t="s">
        <v>2</v>
      </c>
      <c r="C10" s="22">
        <v>359791316</v>
      </c>
      <c r="D10" s="22">
        <v>63492586</v>
      </c>
      <c r="E10" s="3">
        <f>+C10+D10</f>
        <v>423283902</v>
      </c>
      <c r="F10" s="3">
        <v>8512874.1300000008</v>
      </c>
      <c r="G10" s="4">
        <v>0</v>
      </c>
      <c r="H10" s="3">
        <f>F10+G10</f>
        <v>8512874.1300000008</v>
      </c>
      <c r="I10" s="3">
        <v>472099.54852926888</v>
      </c>
      <c r="J10" s="3">
        <v>83311.683530777213</v>
      </c>
      <c r="K10" s="3">
        <f>I10+J10</f>
        <v>555411.23206004605</v>
      </c>
      <c r="L10" s="23">
        <v>0</v>
      </c>
      <c r="M10" s="3">
        <v>0</v>
      </c>
      <c r="N10" s="24">
        <v>0</v>
      </c>
      <c r="P10" s="40"/>
      <c r="S10" s="40"/>
      <c r="T10" s="40"/>
      <c r="U10" s="40"/>
    </row>
    <row r="11" spans="1:21" s="19" customFormat="1" ht="27.75" customHeight="1" x14ac:dyDescent="0.2">
      <c r="A11" s="17" t="s">
        <v>14</v>
      </c>
      <c r="B11" s="18" t="s">
        <v>2</v>
      </c>
      <c r="C11" s="2">
        <v>100279500</v>
      </c>
      <c r="D11" s="2">
        <v>21200840</v>
      </c>
      <c r="E11" s="2">
        <f>+C11+D11</f>
        <v>121480340</v>
      </c>
      <c r="F11" s="2">
        <v>2005590</v>
      </c>
      <c r="G11" s="2">
        <v>0</v>
      </c>
      <c r="H11" s="2">
        <f>+F11+G11</f>
        <v>2005590</v>
      </c>
      <c r="I11" s="2">
        <v>2461542.0665395255</v>
      </c>
      <c r="J11" s="2">
        <v>498767.43377491913</v>
      </c>
      <c r="K11" s="2">
        <f>+I11+J11</f>
        <v>2960309.5003144448</v>
      </c>
      <c r="L11" s="5">
        <v>0</v>
      </c>
      <c r="M11" s="2">
        <v>0</v>
      </c>
      <c r="N11" s="19">
        <v>0</v>
      </c>
      <c r="P11" s="40"/>
      <c r="S11" s="40"/>
      <c r="T11" s="40"/>
      <c r="U11" s="40"/>
    </row>
    <row r="12" spans="1:21" s="25" customFormat="1" ht="29.25" customHeight="1" x14ac:dyDescent="0.2">
      <c r="A12" s="17" t="s">
        <v>15</v>
      </c>
      <c r="B12" s="18" t="s">
        <v>2</v>
      </c>
      <c r="C12" s="2">
        <v>1228150000</v>
      </c>
      <c r="D12" s="2">
        <v>271443382</v>
      </c>
      <c r="E12" s="2">
        <f>+C12+D12</f>
        <v>1499593382</v>
      </c>
      <c r="F12" s="2">
        <v>26707196.57</v>
      </c>
      <c r="G12" s="2">
        <v>148811454.78</v>
      </c>
      <c r="H12" s="2">
        <f t="shared" ref="H12:H17" si="2">F12+G12</f>
        <v>175518651.34999999</v>
      </c>
      <c r="I12" s="2">
        <v>168287396.36369213</v>
      </c>
      <c r="J12" s="36">
        <v>40165743.469524443</v>
      </c>
      <c r="K12" s="2">
        <f>I12+J12</f>
        <v>208453139.83321658</v>
      </c>
      <c r="L12" s="2">
        <f>386809146.75/1.9558</f>
        <v>197775409.93455362</v>
      </c>
      <c r="M12" s="2">
        <v>0</v>
      </c>
      <c r="N12" s="25">
        <v>197057573.30504143</v>
      </c>
      <c r="O12" s="40">
        <f t="shared" ref="O12:O18" si="3">+L12-N12</f>
        <v>717836.62951219082</v>
      </c>
      <c r="P12" s="40">
        <f>+O12*1.9558</f>
        <v>1403944.8799999428</v>
      </c>
      <c r="S12" s="40"/>
      <c r="T12" s="40"/>
      <c r="U12" s="40"/>
    </row>
    <row r="13" spans="1:21" s="25" customFormat="1" ht="29.25" customHeight="1" x14ac:dyDescent="0.2">
      <c r="A13" s="26" t="s">
        <v>20</v>
      </c>
      <c r="B13" s="18" t="s">
        <v>2</v>
      </c>
      <c r="C13" s="2">
        <v>2719210005</v>
      </c>
      <c r="D13" s="2">
        <v>598707676</v>
      </c>
      <c r="E13" s="2">
        <f>C13+D13</f>
        <v>3317917681</v>
      </c>
      <c r="F13" s="38">
        <v>395854101.52999997</v>
      </c>
      <c r="G13" s="2">
        <v>55530650.719999999</v>
      </c>
      <c r="H13" s="2">
        <f t="shared" si="2"/>
        <v>451384752.25</v>
      </c>
      <c r="I13" s="37">
        <v>73499403.301922977</v>
      </c>
      <c r="J13" s="37">
        <v>18490504.333198696</v>
      </c>
      <c r="K13" s="2">
        <f t="shared" ref="K13:K17" si="4">I13+J13</f>
        <v>91989907.635121673</v>
      </c>
      <c r="L13" s="2">
        <f>138616621.05/1.9558</f>
        <v>70874640.070559368</v>
      </c>
      <c r="M13" s="2">
        <v>0</v>
      </c>
      <c r="N13" s="25">
        <v>70874640.070559368</v>
      </c>
      <c r="O13" s="40">
        <f t="shared" si="3"/>
        <v>0</v>
      </c>
      <c r="P13" s="40"/>
      <c r="S13" s="40"/>
      <c r="T13" s="40"/>
      <c r="U13" s="40"/>
    </row>
    <row r="14" spans="1:21" s="25" customFormat="1" ht="43.15" customHeight="1" x14ac:dyDescent="0.2">
      <c r="A14" s="17" t="s">
        <v>16</v>
      </c>
      <c r="B14" s="18" t="s">
        <v>2</v>
      </c>
      <c r="C14" s="2">
        <v>885510000</v>
      </c>
      <c r="D14" s="2">
        <v>207936113</v>
      </c>
      <c r="E14" s="2">
        <f t="shared" ref="E14:E17" si="5">+C14+D14</f>
        <v>1093446113</v>
      </c>
      <c r="F14" s="2">
        <v>19329912.07</v>
      </c>
      <c r="G14" s="2">
        <v>13395206.449999999</v>
      </c>
      <c r="H14" s="2">
        <f t="shared" si="2"/>
        <v>32725118.52</v>
      </c>
      <c r="I14" s="2">
        <v>18027361.534489192</v>
      </c>
      <c r="J14" s="2">
        <v>4768820.8024214776</v>
      </c>
      <c r="K14" s="2">
        <f t="shared" si="4"/>
        <v>22796182.336910669</v>
      </c>
      <c r="L14" s="2">
        <f>39288065.88/1.9558</f>
        <v>20087977.236936294</v>
      </c>
      <c r="M14" s="2">
        <v>0</v>
      </c>
      <c r="N14" s="25">
        <v>20087977.236936294</v>
      </c>
      <c r="O14" s="40">
        <f t="shared" si="3"/>
        <v>0</v>
      </c>
      <c r="P14" s="40"/>
      <c r="S14" s="40"/>
      <c r="T14" s="40"/>
      <c r="U14" s="40"/>
    </row>
    <row r="15" spans="1:21" s="25" customFormat="1" ht="29.25" customHeight="1" x14ac:dyDescent="0.2">
      <c r="A15" s="27" t="s">
        <v>17</v>
      </c>
      <c r="B15" s="18" t="s">
        <v>2</v>
      </c>
      <c r="C15" s="2">
        <v>1648947711</v>
      </c>
      <c r="D15" s="2">
        <v>318564355</v>
      </c>
      <c r="E15" s="2">
        <f t="shared" si="5"/>
        <v>1967512066</v>
      </c>
      <c r="F15" s="2">
        <v>33552903.375000007</v>
      </c>
      <c r="G15" s="2">
        <v>13169393.68</v>
      </c>
      <c r="H15" s="2">
        <f t="shared" si="2"/>
        <v>46722297.055000007</v>
      </c>
      <c r="I15" s="2">
        <v>83523833.826303929</v>
      </c>
      <c r="J15" s="2">
        <v>17687292.805356298</v>
      </c>
      <c r="K15" s="2">
        <f t="shared" si="4"/>
        <v>101211126.63166022</v>
      </c>
      <c r="L15" s="2">
        <f>34746877.16/1.9558</f>
        <v>17766068.6982309</v>
      </c>
      <c r="M15" s="2">
        <f>(18084550.83-40671.75)/1.9558</f>
        <v>9225830.3916555885</v>
      </c>
      <c r="N15" s="25">
        <v>17149371.760916248</v>
      </c>
      <c r="O15" s="40">
        <f t="shared" si="3"/>
        <v>616696.93731465191</v>
      </c>
      <c r="P15" s="40">
        <f>+O15*1.9558</f>
        <v>1206135.8699999962</v>
      </c>
      <c r="S15" s="40"/>
      <c r="T15" s="40"/>
      <c r="U15" s="40"/>
    </row>
    <row r="16" spans="1:21" s="25" customFormat="1" ht="29.25" customHeight="1" x14ac:dyDescent="0.2">
      <c r="A16" s="17" t="s">
        <v>18</v>
      </c>
      <c r="B16" s="18" t="s">
        <v>2</v>
      </c>
      <c r="C16" s="2">
        <v>786795000</v>
      </c>
      <c r="D16" s="2">
        <v>178124788</v>
      </c>
      <c r="E16" s="2">
        <f t="shared" si="5"/>
        <v>964919788</v>
      </c>
      <c r="F16" s="2">
        <v>15735900</v>
      </c>
      <c r="G16" s="2">
        <v>279081.81</v>
      </c>
      <c r="H16" s="2">
        <f t="shared" si="2"/>
        <v>16014981.810000001</v>
      </c>
      <c r="I16" s="2">
        <v>34621899.428886972</v>
      </c>
      <c r="J16" s="2">
        <v>7474131.1668192027</v>
      </c>
      <c r="K16" s="2">
        <f t="shared" si="4"/>
        <v>42096030.595706172</v>
      </c>
      <c r="L16" s="2">
        <f>780847.55/1.9558</f>
        <v>399247.13672154618</v>
      </c>
      <c r="M16" s="2">
        <v>0</v>
      </c>
      <c r="N16" s="25">
        <v>352355.81347786071</v>
      </c>
      <c r="O16" s="40">
        <f t="shared" si="3"/>
        <v>46891.323243685474</v>
      </c>
      <c r="P16" s="40">
        <f>+O16*1.9558</f>
        <v>91710.050000000047</v>
      </c>
      <c r="Q16" s="41">
        <v>91710.05</v>
      </c>
      <c r="R16" s="40">
        <f>+Q16-P16</f>
        <v>0</v>
      </c>
      <c r="S16" s="40"/>
      <c r="T16" s="40"/>
      <c r="U16" s="40"/>
    </row>
    <row r="17" spans="1:22" s="25" customFormat="1" ht="28.5" x14ac:dyDescent="0.2">
      <c r="A17" s="17" t="s">
        <v>19</v>
      </c>
      <c r="B17" s="18" t="s">
        <v>2</v>
      </c>
      <c r="C17" s="2">
        <v>189450000</v>
      </c>
      <c r="D17" s="2">
        <v>21050001</v>
      </c>
      <c r="E17" s="2">
        <f t="shared" si="5"/>
        <v>210500001</v>
      </c>
      <c r="F17" s="2">
        <v>3789000</v>
      </c>
      <c r="G17" s="2">
        <v>23850112.370000001</v>
      </c>
      <c r="H17" s="2">
        <f t="shared" si="2"/>
        <v>27639112.370000001</v>
      </c>
      <c r="I17" s="2">
        <v>66144084.291068241</v>
      </c>
      <c r="J17" s="2">
        <v>7349342.6990075829</v>
      </c>
      <c r="K17" s="2">
        <f t="shared" si="4"/>
        <v>73493426.990075827</v>
      </c>
      <c r="L17" s="2">
        <f>95883730.74/1.9558</f>
        <v>49025325.05368647</v>
      </c>
      <c r="M17" s="2">
        <f>(11537394.54-226.18)/1.9558</f>
        <v>5898950.9970344612</v>
      </c>
      <c r="N17" s="25">
        <v>27584397.331015442</v>
      </c>
      <c r="O17" s="40">
        <f t="shared" si="3"/>
        <v>21440927.722671028</v>
      </c>
      <c r="P17" s="40">
        <f>+O17*1.9558</f>
        <v>41934166.439999998</v>
      </c>
      <c r="S17" s="40"/>
      <c r="T17" s="40"/>
      <c r="U17" s="40"/>
    </row>
    <row r="18" spans="1:22" s="19" customFormat="1" ht="36" customHeight="1" x14ac:dyDescent="0.2">
      <c r="A18" s="42" t="s">
        <v>3</v>
      </c>
      <c r="B18" s="43"/>
      <c r="C18" s="2">
        <f>+C5+C8+C11+C12+C13+C14+C15+C16+C17</f>
        <v>10705921309</v>
      </c>
      <c r="D18" s="2">
        <f>+D5+D8+D11+D12+D13+D14+D15+D16+D17</f>
        <v>2193817865</v>
      </c>
      <c r="E18" s="2">
        <f>+C18+D18</f>
        <v>12899739174</v>
      </c>
      <c r="F18" s="2">
        <f>+F5+F8+F11+F12+F13+F14+F15+F16+F17</f>
        <v>567102228.10000002</v>
      </c>
      <c r="G18" s="2">
        <f t="shared" ref="G18" si="6">+G5+G8+G11+G12+G13+G14+G15+G16+G17</f>
        <v>255035899.81</v>
      </c>
      <c r="H18" s="2">
        <f t="shared" ref="H18:M18" si="7">+H5+H8+H11+H12+H13+H14+H15+H16+H17</f>
        <v>822138127.90999997</v>
      </c>
      <c r="I18" s="2">
        <f t="shared" si="7"/>
        <v>502942063.11974967</v>
      </c>
      <c r="J18" s="2">
        <f t="shared" si="7"/>
        <v>107590562.78331962</v>
      </c>
      <c r="K18" s="2">
        <f t="shared" si="7"/>
        <v>610532625.90306926</v>
      </c>
      <c r="L18" s="5">
        <f>+L5+L8+L11+L12+L13+L14+L15+L16+L17</f>
        <v>357022329.706514</v>
      </c>
      <c r="M18" s="5">
        <f t="shared" si="7"/>
        <v>15124781.388690051</v>
      </c>
      <c r="N18" s="39">
        <v>333106315.51794666</v>
      </c>
      <c r="O18" s="40">
        <f t="shared" si="3"/>
        <v>23916014.18856734</v>
      </c>
      <c r="P18" s="40">
        <f>+O18*1.9558</f>
        <v>46774940.550000004</v>
      </c>
      <c r="S18" s="40"/>
      <c r="T18" s="40"/>
      <c r="U18" s="40"/>
    </row>
    <row r="19" spans="1:22" s="19" customFormat="1" ht="36" hidden="1" customHeight="1" x14ac:dyDescent="0.2">
      <c r="A19" s="44" t="s">
        <v>7</v>
      </c>
      <c r="B19" s="45"/>
      <c r="C19" s="45"/>
      <c r="D19" s="45"/>
      <c r="E19" s="46"/>
      <c r="F19" s="46"/>
      <c r="G19" s="46"/>
      <c r="H19" s="28"/>
      <c r="I19" s="29">
        <v>5313111035</v>
      </c>
      <c r="J19" s="28">
        <v>863951362</v>
      </c>
      <c r="K19" s="28">
        <v>6177062397</v>
      </c>
      <c r="L19" s="30">
        <v>5210023103.3623095</v>
      </c>
      <c r="M19" s="31"/>
    </row>
    <row r="20" spans="1:22" s="19" customFormat="1" ht="36" hidden="1" customHeight="1" x14ac:dyDescent="0.2">
      <c r="A20" s="42" t="s">
        <v>3</v>
      </c>
      <c r="B20" s="43"/>
      <c r="C20" s="1">
        <v>8050824063</v>
      </c>
      <c r="D20" s="1">
        <v>1299138290</v>
      </c>
      <c r="E20" s="1">
        <v>9349962353</v>
      </c>
      <c r="F20" s="1">
        <v>1029065929.5862501</v>
      </c>
      <c r="G20" s="1">
        <v>4635435304.6800003</v>
      </c>
      <c r="H20" s="1">
        <v>5664501234.2662497</v>
      </c>
      <c r="I20" s="1">
        <v>5870050430.1817675</v>
      </c>
      <c r="J20" s="1">
        <v>950886002.71392274</v>
      </c>
      <c r="K20" s="1">
        <v>6820936432.8956909</v>
      </c>
      <c r="L20" s="1">
        <v>5994533434.5161791</v>
      </c>
      <c r="M20" s="1">
        <v>4519771174.5246067</v>
      </c>
    </row>
    <row r="21" spans="1:22" s="19" customFormat="1" ht="29.25" customHeight="1" x14ac:dyDescent="0.2">
      <c r="A21" s="6"/>
      <c r="B21" s="6"/>
      <c r="C21" s="28"/>
      <c r="D21" s="28"/>
      <c r="E21" s="28"/>
      <c r="F21" s="28"/>
      <c r="G21" s="28"/>
      <c r="H21" s="28"/>
      <c r="I21" s="28"/>
      <c r="J21" s="28"/>
      <c r="K21" s="28"/>
      <c r="L21" s="32"/>
      <c r="M21" s="32"/>
      <c r="S21" s="58"/>
      <c r="U21" s="58"/>
    </row>
    <row r="22" spans="1:22" x14ac:dyDescent="0.25">
      <c r="B22" s="6"/>
      <c r="C22" s="28"/>
      <c r="D22" s="28"/>
      <c r="E22" s="28"/>
      <c r="F22" s="28"/>
      <c r="G22" s="28"/>
      <c r="H22" s="28"/>
      <c r="I22" s="33"/>
      <c r="J22" s="28"/>
      <c r="K22" s="28"/>
      <c r="L22" s="32"/>
      <c r="M22" s="32"/>
      <c r="V22" s="59"/>
    </row>
    <row r="23" spans="1:22" x14ac:dyDescent="0.25">
      <c r="K23" s="35"/>
    </row>
    <row r="24" spans="1:22" x14ac:dyDescent="0.25">
      <c r="K24" s="35"/>
    </row>
    <row r="25" spans="1:22" x14ac:dyDescent="0.25">
      <c r="K25" s="35"/>
    </row>
    <row r="26" spans="1:22" x14ac:dyDescent="0.25">
      <c r="K26" s="35"/>
    </row>
    <row r="27" spans="1:22" x14ac:dyDescent="0.25">
      <c r="B27" s="24"/>
      <c r="C27" s="24"/>
      <c r="D27" s="24"/>
      <c r="E27" s="24"/>
      <c r="F27" s="24"/>
      <c r="G27" s="24"/>
      <c r="H27" s="24"/>
      <c r="K27" s="35"/>
    </row>
  </sheetData>
  <mergeCells count="16">
    <mergeCell ref="S2:S3"/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/>
  <ignoredErrors>
    <ignoredError sqref="E13 K11 H8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2024-04-23T13:15:49Z</cp:lastPrinted>
  <dcterms:created xsi:type="dcterms:W3CDTF">2007-11-29T09:10:22Z</dcterms:created>
  <dcterms:modified xsi:type="dcterms:W3CDTF">2024-08-02T13:26:34Z</dcterms:modified>
</cp:coreProperties>
</file>