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14-2020\2024\06.2024\"/>
    </mc:Choice>
  </mc:AlternateContent>
  <bookViews>
    <workbookView xWindow="480" yWindow="3810" windowWidth="11355" windowHeight="5430"/>
  </bookViews>
  <sheets>
    <sheet name="SCF_financial info_EUR_BUL" sheetId="5" r:id="rId1"/>
  </sheets>
  <calcPr calcId="162913"/>
</workbook>
</file>

<file path=xl/calcChain.xml><?xml version="1.0" encoding="utf-8"?>
<calcChain xmlns="http://schemas.openxmlformats.org/spreadsheetml/2006/main">
  <c r="E30" i="5" l="1"/>
  <c r="E29" i="5"/>
  <c r="E28" i="5" s="1"/>
  <c r="E27" i="5"/>
  <c r="E23" i="5" s="1"/>
  <c r="E19" i="5"/>
  <c r="E18" i="5" s="1"/>
  <c r="E32" i="5"/>
  <c r="E20" i="5"/>
  <c r="E16" i="5"/>
  <c r="E13" i="5"/>
  <c r="E11" i="5"/>
  <c r="E8" i="5"/>
  <c r="E6" i="5"/>
  <c r="E21" i="5" l="1"/>
  <c r="E33" i="5"/>
  <c r="D32" i="5" s="1"/>
  <c r="E26" i="5"/>
  <c r="G12" i="5" l="1"/>
  <c r="G13" i="5"/>
  <c r="G14" i="5"/>
  <c r="G16" i="5"/>
  <c r="G17" i="5"/>
  <c r="G18" i="5"/>
  <c r="G19" i="5"/>
  <c r="G20" i="5"/>
  <c r="G21" i="5"/>
  <c r="G24" i="5"/>
  <c r="G26" i="5"/>
  <c r="G27" i="5"/>
  <c r="G28" i="5"/>
  <c r="G29" i="5"/>
  <c r="G30" i="5"/>
  <c r="G31" i="5"/>
  <c r="G32" i="5"/>
  <c r="G33" i="5"/>
  <c r="G11" i="5"/>
  <c r="G9" i="5"/>
  <c r="G8" i="5"/>
  <c r="G7" i="5"/>
  <c r="E15" i="5" l="1"/>
  <c r="G15" i="5" s="1"/>
  <c r="E10" i="5"/>
  <c r="G10" i="5" s="1"/>
  <c r="E5" i="5"/>
  <c r="C33" i="5"/>
  <c r="C9" i="5" l="1"/>
  <c r="C7" i="5"/>
  <c r="C12" i="5"/>
  <c r="C14" i="5"/>
  <c r="C17" i="5"/>
  <c r="E35" i="5" l="1"/>
  <c r="E25" i="5"/>
  <c r="G23" i="5" l="1"/>
  <c r="G25" i="5"/>
  <c r="G35" i="5"/>
  <c r="E34" i="5"/>
  <c r="G34" i="5" s="1"/>
  <c r="E22" i="5"/>
  <c r="G22" i="5" l="1"/>
  <c r="E36" i="5"/>
  <c r="G36" i="5" s="1"/>
  <c r="C27" i="5"/>
  <c r="D20" i="5" l="1"/>
  <c r="C20" i="5" s="1"/>
  <c r="G6" i="5" l="1"/>
  <c r="C21" i="5" l="1"/>
  <c r="C30" i="5" l="1"/>
  <c r="D28" i="5" l="1"/>
  <c r="C28" i="5" s="1"/>
  <c r="D23" i="5"/>
  <c r="D16" i="5" l="1"/>
  <c r="C16" i="5" l="1"/>
  <c r="D18" i="5"/>
  <c r="D15" i="5" s="1"/>
  <c r="C18" i="5" l="1"/>
  <c r="D11" i="5" l="1"/>
  <c r="C11" i="5" s="1"/>
  <c r="D13" i="5"/>
  <c r="C13" i="5" s="1"/>
  <c r="C10" i="5" l="1"/>
  <c r="C29" i="5"/>
  <c r="C19" i="5"/>
  <c r="C15" i="5" s="1"/>
  <c r="D34" i="5" l="1"/>
  <c r="C34" i="5" s="1"/>
  <c r="C35" i="5" l="1"/>
  <c r="C26" i="5" l="1"/>
  <c r="C31" i="5" l="1"/>
  <c r="C32" i="5" l="1"/>
  <c r="D25" i="5" l="1"/>
  <c r="C25" i="5" l="1"/>
  <c r="C23" i="5" l="1"/>
  <c r="D24" i="5"/>
  <c r="D22" i="5" s="1"/>
  <c r="C24" i="5" l="1"/>
  <c r="C22" i="5" s="1"/>
  <c r="D8" i="5" l="1"/>
  <c r="C8" i="5" s="1"/>
  <c r="D6" i="5"/>
  <c r="C6" i="5" s="1"/>
  <c r="C5" i="5" l="1"/>
  <c r="C36" i="5" s="1"/>
  <c r="D5" i="5"/>
  <c r="D10" i="5" l="1"/>
  <c r="D36" i="5" s="1"/>
</calcChain>
</file>

<file path=xl/sharedStrings.xml><?xml version="1.0" encoding="utf-8"?>
<sst xmlns="http://schemas.openxmlformats.org/spreadsheetml/2006/main" count="66" uniqueCount="35">
  <si>
    <t>8=6+7</t>
  </si>
  <si>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</si>
  <si>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</si>
  <si>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</si>
  <si>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</si>
  <si>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</si>
  <si>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</si>
  <si>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</si>
  <si>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</si>
  <si>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</si>
  <si>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</si>
  <si>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</si>
  <si>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</si>
  <si>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</si>
  <si>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</si>
  <si>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</si>
  <si>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</si>
  <si>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</si>
  <si>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ЕСФ</t>
  </si>
  <si>
    <t>ИМЗ*</t>
  </si>
  <si>
    <t>6. ОП "Иновации и конкурентоспособност " / ЕФРР</t>
  </si>
  <si>
    <t>*ИМЗ (Инициатива за младежка заетост) - включва  разпределените средства за ИМЗ и съответната подкрепа от ЕСФ</t>
  </si>
  <si>
    <t>ТНС</t>
  </si>
  <si>
    <t>React EU</t>
  </si>
  <si>
    <t>Care</t>
  </si>
  <si>
    <t>SAFE</t>
  </si>
  <si>
    <t>от предходен месец</t>
  </si>
  <si>
    <t>разлика</t>
  </si>
  <si>
    <t>React EU+SAFE</t>
  </si>
  <si>
    <t>ЕФРР SAFE</t>
  </si>
  <si>
    <t>КФ SAFE</t>
  </si>
  <si>
    <t>ЕСФ React EU+SAFE</t>
  </si>
  <si>
    <t>React EU+ SAFE</t>
  </si>
  <si>
    <t>Общо платено към   30.06.2024</t>
  </si>
  <si>
    <t>Платено към 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</si>
</sst>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_-* #,##0\ [$€-1]_-;\-* #,##0\ [$€-1]_-;_-* &quot;-&quot;??\ [$€-1]_-;_-@_-"/>
    <numFmt numFmtId="168" formatCode="_-* #,##0\ [$€-1]_-;\-* #,##0\ [$€-1]_-;_-* &quot;-&quot;\ [$€-1]_-;_-@_-"/>
    <numFmt numFmtId="169" formatCode="_-* #,##0.00\ [$€-1]_-;\-* #,##0.00\ [$€-1]_-;_-* &quot;-&quot;\ [$€-1]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168" fontId="3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165" fontId="6" fillId="0" borderId="0" xfId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3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167" fontId="3" fillId="0" borderId="1" xfId="2" applyNumberFormat="1" applyFont="1" applyFill="1" applyBorder="1" applyAlignment="1">
      <alignment horizontal="center" vertical="center" wrapText="1"/>
    </xf>
    <xf numFmtId="168" fontId="5" fillId="3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top"/>
    </xf>
    <xf numFmtId="0" fontId="3" fillId="0" borderId="0" xfId="0" applyFont="1" applyFill="1"/>
    <xf numFmtId="167" fontId="3" fillId="0" borderId="0" xfId="0" applyNumberFormat="1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top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168" fontId="3" fillId="0" borderId="0" xfId="0" applyNumberFormat="1" applyFont="1" applyFill="1"/>
    <xf numFmtId="165" fontId="3" fillId="0" borderId="0" xfId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168" fontId="3" fillId="4" borderId="1" xfId="0" applyNumberFormat="1" applyFont="1" applyFill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 vertical="center"/>
    </xf>
    <xf numFmtId="167" fontId="3" fillId="4" borderId="1" xfId="1" applyNumberFormat="1" applyFont="1" applyFill="1" applyBorder="1" applyAlignment="1">
      <alignment horizontal="center" vertical="center" wrapText="1"/>
    </xf>
    <xf numFmtId="168" fontId="8" fillId="3" borderId="1" xfId="0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right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3" fillId="3" borderId="1" xfId="1" applyNumberFormat="1" applyFont="1" applyFill="1" applyBorder="1" applyAlignment="1">
      <alignment horizontal="right" vertical="center"/>
    </xf>
    <xf numFmtId="168" fontId="4" fillId="0" borderId="0" xfId="0" applyNumberFormat="1" applyFont="1" applyFill="1"/>
    <xf numFmtId="167" fontId="4" fillId="0" borderId="0" xfId="0" applyNumberFormat="1" applyFont="1" applyFill="1"/>
    <xf numFmtId="167" fontId="3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topLeftCell="A6" zoomScale="75" zoomScaleNormal="90" zoomScaleSheetLayoutView="75" workbookViewId="0">
      <selection activeCell="E23" sqref="E23"/>
    </sheetView>
  </sheetViews>
  <sheetFormatPr defaultColWidth="9.140625" defaultRowHeight="15" outlineLevelRow="1" x14ac:dyDescent="0.25"/>
  <cols>
    <col min="1" max="1" width="42.7109375" style="37" customWidth="1"/>
    <col min="2" max="2" width="7.85546875" style="44" customWidth="1"/>
    <col min="3" max="3" width="19.42578125" style="37" customWidth="1"/>
    <col min="4" max="4" width="18" style="37" customWidth="1"/>
    <col min="5" max="5" width="28" style="37" customWidth="1"/>
    <col min="6" max="6" width="25.140625" style="10" customWidth="1"/>
    <col min="7" max="7" width="20.28515625" style="37" customWidth="1"/>
    <col min="8" max="8" width="23.42578125" style="37" customWidth="1"/>
    <col min="9" max="9" width="33.28515625" style="37" customWidth="1"/>
    <col min="10" max="10" width="24" style="37" customWidth="1"/>
    <col min="11" max="11" width="15.42578125" style="37" customWidth="1"/>
    <col min="12" max="16384" width="9.140625" style="37"/>
  </cols>
  <sheetData>
    <row r="1" spans="1:11" s="23" customFormat="1" ht="11.25" customHeight="1" x14ac:dyDescent="0.25">
      <c r="A1" s="22"/>
      <c r="B1" s="22"/>
      <c r="F1" s="9"/>
      <c r="I1" s="37"/>
    </row>
    <row r="2" spans="1:11" s="24" customFormat="1" ht="12.75" customHeight="1" x14ac:dyDescent="0.25">
      <c r="A2" s="65" t="s">
        <v>1</v>
      </c>
      <c r="B2" s="66" t="s">
        <v>2</v>
      </c>
      <c r="C2" s="59" t="s">
        <v>34</v>
      </c>
      <c r="D2" s="60"/>
      <c r="E2" s="61" t="s">
        <v>33</v>
      </c>
      <c r="F2" s="10"/>
      <c r="I2" s="37"/>
    </row>
    <row r="3" spans="1:11" s="24" customFormat="1" ht="16.5" customHeight="1" x14ac:dyDescent="0.25">
      <c r="A3" s="65"/>
      <c r="B3" s="67"/>
      <c r="C3" s="25" t="s">
        <v>3</v>
      </c>
      <c r="D3" s="25" t="s">
        <v>6</v>
      </c>
      <c r="E3" s="62"/>
      <c r="F3" s="10" t="s">
        <v>26</v>
      </c>
      <c r="G3" s="24" t="s">
        <v>27</v>
      </c>
      <c r="I3" s="37"/>
    </row>
    <row r="4" spans="1:11" s="24" customFormat="1" ht="18.75" customHeight="1" x14ac:dyDescent="0.25">
      <c r="A4" s="26">
        <v>1</v>
      </c>
      <c r="B4" s="27">
        <v>2</v>
      </c>
      <c r="C4" s="27">
        <v>6</v>
      </c>
      <c r="D4" s="28">
        <v>7</v>
      </c>
      <c r="E4" s="28" t="s">
        <v>0</v>
      </c>
      <c r="F4" s="10"/>
      <c r="I4" s="37"/>
    </row>
    <row r="5" spans="1:11" s="32" customFormat="1" ht="33" customHeight="1" x14ac:dyDescent="0.25">
      <c r="A5" s="29" t="s">
        <v>7</v>
      </c>
      <c r="B5" s="30" t="s">
        <v>4</v>
      </c>
      <c r="C5" s="45">
        <f>+C6+C8+C7+C9</f>
        <v>1480542562.5187328</v>
      </c>
      <c r="D5" s="46">
        <f>+D6+D8</f>
        <v>236125107.52327022</v>
      </c>
      <c r="E5" s="56">
        <f>SUM(E6:E9)</f>
        <v>1716667670.0420029</v>
      </c>
      <c r="F5" s="11">
        <v>1669228227.166086</v>
      </c>
      <c r="G5" s="31"/>
      <c r="I5" s="37"/>
      <c r="K5" s="33"/>
    </row>
    <row r="6" spans="1:11" ht="23.25" customHeight="1" outlineLevel="1" x14ac:dyDescent="0.25">
      <c r="A6" s="34" t="s">
        <v>10</v>
      </c>
      <c r="B6" s="35" t="s">
        <v>4</v>
      </c>
      <c r="C6" s="2">
        <f>E6-D6</f>
        <v>425401114.80157852</v>
      </c>
      <c r="D6" s="3">
        <f>E6*15%</f>
        <v>75070784.964984447</v>
      </c>
      <c r="E6" s="19">
        <f>504971899.766563-E7</f>
        <v>500471899.766563</v>
      </c>
      <c r="F6" s="12">
        <v>499519251.55071598</v>
      </c>
      <c r="G6" s="36">
        <f t="shared" ref="G6:G36" si="0">+E6-F6</f>
        <v>952648.21584701538</v>
      </c>
      <c r="I6" s="54"/>
      <c r="J6" s="55"/>
      <c r="K6" s="33"/>
    </row>
    <row r="7" spans="1:11" ht="23.25" customHeight="1" outlineLevel="1" x14ac:dyDescent="0.25">
      <c r="A7" s="34" t="s">
        <v>29</v>
      </c>
      <c r="B7" s="35"/>
      <c r="C7" s="2">
        <f>+E7</f>
        <v>4500000</v>
      </c>
      <c r="D7" s="3">
        <v>0</v>
      </c>
      <c r="E7" s="49">
        <v>4500000</v>
      </c>
      <c r="F7" s="12">
        <v>4500000</v>
      </c>
      <c r="G7" s="36">
        <f t="shared" si="0"/>
        <v>0</v>
      </c>
      <c r="K7" s="33"/>
    </row>
    <row r="8" spans="1:11" ht="24" customHeight="1" outlineLevel="1" x14ac:dyDescent="0.25">
      <c r="A8" s="34" t="s">
        <v>11</v>
      </c>
      <c r="B8" s="35" t="s">
        <v>4</v>
      </c>
      <c r="C8" s="2">
        <f>E8-D8</f>
        <v>912641161.16361952</v>
      </c>
      <c r="D8" s="3">
        <f>E8*15%</f>
        <v>161054322.55828577</v>
      </c>
      <c r="E8" s="19">
        <f>1211695770.27544-E9</f>
        <v>1073695483.7219052</v>
      </c>
      <c r="F8" s="12">
        <v>1027208689.0618353</v>
      </c>
      <c r="G8" s="36">
        <f t="shared" si="0"/>
        <v>46486794.660069942</v>
      </c>
      <c r="I8" s="54"/>
      <c r="J8" s="55"/>
      <c r="K8" s="33"/>
    </row>
    <row r="9" spans="1:11" ht="24" customHeight="1" outlineLevel="1" x14ac:dyDescent="0.25">
      <c r="A9" s="34" t="s">
        <v>30</v>
      </c>
      <c r="B9" s="35"/>
      <c r="C9" s="2">
        <f>+E9</f>
        <v>138000286.55353481</v>
      </c>
      <c r="D9" s="3">
        <v>0</v>
      </c>
      <c r="E9" s="49">
        <v>138000286.55353481</v>
      </c>
      <c r="F9" s="12">
        <v>138000286.55353481</v>
      </c>
      <c r="G9" s="36">
        <f t="shared" si="0"/>
        <v>0</v>
      </c>
      <c r="K9" s="33"/>
    </row>
    <row r="10" spans="1:11" s="32" customFormat="1" ht="29.25" customHeight="1" x14ac:dyDescent="0.25">
      <c r="A10" s="29" t="s">
        <v>8</v>
      </c>
      <c r="B10" s="30" t="s">
        <v>4</v>
      </c>
      <c r="C10" s="45">
        <f>+C11+C13+C12+C14</f>
        <v>1370128815.9386616</v>
      </c>
      <c r="D10" s="46">
        <f>+D11+D13</f>
        <v>216218202.54051742</v>
      </c>
      <c r="E10" s="56">
        <f>SUM(E11:E14)</f>
        <v>1586347018.4791791</v>
      </c>
      <c r="F10" s="11">
        <v>1535996973.306536</v>
      </c>
      <c r="G10" s="36">
        <f t="shared" si="0"/>
        <v>50350045.172643185</v>
      </c>
      <c r="I10" s="37"/>
      <c r="K10" s="33"/>
    </row>
    <row r="11" spans="1:11" ht="26.25" customHeight="1" outlineLevel="1" x14ac:dyDescent="0.25">
      <c r="A11" s="34" t="s">
        <v>10</v>
      </c>
      <c r="B11" s="35" t="s">
        <v>4</v>
      </c>
      <c r="C11" s="2">
        <f>E11-D11</f>
        <v>293038342.91613263</v>
      </c>
      <c r="D11" s="3">
        <f>E11*15%</f>
        <v>51712648.749905758</v>
      </c>
      <c r="E11" s="19">
        <f>383748928.587959-E12</f>
        <v>344750991.66603839</v>
      </c>
      <c r="F11" s="13">
        <v>328913325.34534538</v>
      </c>
      <c r="G11" s="36">
        <f t="shared" si="0"/>
        <v>15837666.320693016</v>
      </c>
      <c r="I11" s="54"/>
      <c r="J11" s="55"/>
      <c r="K11" s="33"/>
    </row>
    <row r="12" spans="1:11" ht="20.25" customHeight="1" outlineLevel="1" x14ac:dyDescent="0.25">
      <c r="A12" s="34" t="s">
        <v>29</v>
      </c>
      <c r="B12" s="35"/>
      <c r="C12" s="2">
        <f>+E12</f>
        <v>38997936.92192062</v>
      </c>
      <c r="D12" s="3">
        <v>0</v>
      </c>
      <c r="E12" s="49">
        <v>38997936.92192062</v>
      </c>
      <c r="F12" s="13">
        <v>38997936.92192062</v>
      </c>
      <c r="G12" s="36">
        <f t="shared" si="0"/>
        <v>0</v>
      </c>
      <c r="K12" s="33"/>
    </row>
    <row r="13" spans="1:11" ht="24" customHeight="1" outlineLevel="1" x14ac:dyDescent="0.25">
      <c r="A13" s="34" t="s">
        <v>11</v>
      </c>
      <c r="B13" s="35" t="s">
        <v>4</v>
      </c>
      <c r="C13" s="2">
        <f>E13-D13</f>
        <v>932198138.14679945</v>
      </c>
      <c r="D13" s="3">
        <f>E13*15%</f>
        <v>164505553.79061165</v>
      </c>
      <c r="E13" s="19">
        <f>1202598089.89122-E14</f>
        <v>1096703691.9374111</v>
      </c>
      <c r="F13" s="13">
        <v>1062191313.0854609</v>
      </c>
      <c r="G13" s="36">
        <f t="shared" si="0"/>
        <v>34512378.851950169</v>
      </c>
      <c r="I13" s="54"/>
      <c r="K13" s="33"/>
    </row>
    <row r="14" spans="1:11" ht="24" customHeight="1" outlineLevel="1" x14ac:dyDescent="0.25">
      <c r="A14" s="34" t="s">
        <v>30</v>
      </c>
      <c r="B14" s="35"/>
      <c r="C14" s="2">
        <f>+E14</f>
        <v>105894397.95380899</v>
      </c>
      <c r="D14" s="3">
        <v>0</v>
      </c>
      <c r="E14" s="49">
        <v>105894397.95380899</v>
      </c>
      <c r="F14" s="13">
        <v>105894397.95380899</v>
      </c>
      <c r="G14" s="36">
        <f t="shared" si="0"/>
        <v>0</v>
      </c>
      <c r="K14" s="33"/>
    </row>
    <row r="15" spans="1:11" s="32" customFormat="1" ht="31.5" customHeight="1" x14ac:dyDescent="0.25">
      <c r="A15" s="29" t="s">
        <v>14</v>
      </c>
      <c r="B15" s="30" t="s">
        <v>4</v>
      </c>
      <c r="C15" s="45">
        <f>C16+C18+C19+C17</f>
        <v>578727783.74387789</v>
      </c>
      <c r="D15" s="46">
        <f>+D16+D18+D19+D17</f>
        <v>88890185.23531507</v>
      </c>
      <c r="E15" s="1">
        <f>+E16+E18+E19+E17</f>
        <v>667617968.97919297</v>
      </c>
      <c r="F15" s="11">
        <v>665987024.22000003</v>
      </c>
      <c r="G15" s="36">
        <f t="shared" si="0"/>
        <v>1630944.7591929436</v>
      </c>
      <c r="I15" s="37"/>
      <c r="K15" s="33"/>
    </row>
    <row r="16" spans="1:11" s="38" customFormat="1" ht="21" customHeight="1" x14ac:dyDescent="0.25">
      <c r="A16" s="34" t="s">
        <v>10</v>
      </c>
      <c r="B16" s="35" t="s">
        <v>4</v>
      </c>
      <c r="C16" s="4">
        <f>E16-D16</f>
        <v>154581316.81637335</v>
      </c>
      <c r="D16" s="4">
        <f>E16*15%</f>
        <v>27279055.908771764</v>
      </c>
      <c r="E16" s="19">
        <f>199645222.911511-E17</f>
        <v>181860372.7251451</v>
      </c>
      <c r="F16" s="11">
        <v>180565908.30363411</v>
      </c>
      <c r="G16" s="36">
        <f t="shared" si="0"/>
        <v>1294464.4215109944</v>
      </c>
      <c r="I16" s="37"/>
    </row>
    <row r="17" spans="1:9" s="38" customFormat="1" ht="21" customHeight="1" x14ac:dyDescent="0.25">
      <c r="A17" s="34" t="s">
        <v>29</v>
      </c>
      <c r="B17" s="35"/>
      <c r="C17" s="4">
        <f>+E17</f>
        <v>17784850.186365891</v>
      </c>
      <c r="D17" s="5">
        <v>0</v>
      </c>
      <c r="E17" s="49">
        <v>17784850.186365891</v>
      </c>
      <c r="F17" s="11">
        <v>17784850.186365891</v>
      </c>
      <c r="G17" s="36">
        <f t="shared" si="0"/>
        <v>0</v>
      </c>
      <c r="I17" s="37"/>
    </row>
    <row r="18" spans="1:9" s="32" customFormat="1" ht="22.5" customHeight="1" x14ac:dyDescent="0.25">
      <c r="A18" s="34" t="s">
        <v>12</v>
      </c>
      <c r="B18" s="35" t="s">
        <v>4</v>
      </c>
      <c r="C18" s="4">
        <f>E18-D18</f>
        <v>349129732.85041201</v>
      </c>
      <c r="D18" s="6">
        <f>E18*15%</f>
        <v>61611129.326543301</v>
      </c>
      <c r="E18" s="19">
        <f>467972746.067682-E19</f>
        <v>410740862.17695534</v>
      </c>
      <c r="F18" s="11">
        <v>410404557.71856755</v>
      </c>
      <c r="G18" s="36">
        <f t="shared" si="0"/>
        <v>336304.45838779211</v>
      </c>
      <c r="I18" s="37"/>
    </row>
    <row r="19" spans="1:9" s="32" customFormat="1" ht="24" customHeight="1" x14ac:dyDescent="0.25">
      <c r="A19" s="34" t="s">
        <v>31</v>
      </c>
      <c r="B19" s="35" t="s">
        <v>4</v>
      </c>
      <c r="C19" s="2">
        <f>E19</f>
        <v>57231883.890726693</v>
      </c>
      <c r="D19" s="5">
        <v>0</v>
      </c>
      <c r="E19" s="49">
        <f>(2429.36+14533590.57+5891643.48+13858362.23+19054717.58+6105749.16+12320751.69+1148144.48+212321.82+83510.54+18022.05+177347.69+16556+81145.05+21680.95+33440.41+380094.25+161159.45+40130.68+159746.62+62851.51+105801.45+638729.41+27675.02+33979.77+612226.01+82386.22+87720.38+1207116.63+704594.03+1246929.86+6093801.02+2909415.07+6953151.81+16827421.6+11641.62+17987.96+318.98+11199.07+343.99)/1.95583</f>
        <v>57231883.890726693</v>
      </c>
      <c r="F19" s="14">
        <v>57231708.011432484</v>
      </c>
      <c r="G19" s="36">
        <f t="shared" si="0"/>
        <v>175.87929420918226</v>
      </c>
      <c r="H19" s="39"/>
      <c r="I19" s="37"/>
    </row>
    <row r="20" spans="1:9" s="38" customFormat="1" ht="29.25" customHeight="1" x14ac:dyDescent="0.25">
      <c r="A20" s="29" t="s">
        <v>13</v>
      </c>
      <c r="B20" s="30" t="s">
        <v>4</v>
      </c>
      <c r="C20" s="45">
        <f>E20-D20</f>
        <v>1190730856.3129106</v>
      </c>
      <c r="D20" s="47">
        <f>E20*15%</f>
        <v>210128974.64345479</v>
      </c>
      <c r="E20" s="50">
        <f>1503350197.44016-E21</f>
        <v>1400859830.9563653</v>
      </c>
      <c r="F20" s="11">
        <v>1396466898.7127652</v>
      </c>
      <c r="G20" s="36">
        <f t="shared" si="0"/>
        <v>4392932.2436001301</v>
      </c>
      <c r="I20" s="37"/>
    </row>
    <row r="21" spans="1:9" s="38" customFormat="1" ht="23.25" customHeight="1" x14ac:dyDescent="0.25">
      <c r="A21" s="34" t="s">
        <v>28</v>
      </c>
      <c r="B21" s="30" t="s">
        <v>4</v>
      </c>
      <c r="C21" s="1">
        <f>E21-D21</f>
        <v>102490366.48379461</v>
      </c>
      <c r="D21" s="7">
        <v>0</v>
      </c>
      <c r="E21" s="18">
        <f>(34227001.2+11017685.63+533393.45+2347771.26+113372.92+674332.56+143427.43)/1.95583+98320256.2/1.95583+42957146.48/1.95583+10119346.35/1.95583</f>
        <v>102490366.48379461</v>
      </c>
      <c r="F21" s="11">
        <v>102490366.48379461</v>
      </c>
      <c r="G21" s="36">
        <f t="shared" si="0"/>
        <v>0</v>
      </c>
      <c r="H21" s="40"/>
      <c r="I21" s="37"/>
    </row>
    <row r="22" spans="1:9" s="38" customFormat="1" ht="29.25" customHeight="1" x14ac:dyDescent="0.25">
      <c r="A22" s="41" t="s">
        <v>9</v>
      </c>
      <c r="B22" s="30" t="s">
        <v>4</v>
      </c>
      <c r="C22" s="48">
        <f>+C23+C24+C25+C26+C27</f>
        <v>1197896831.4234097</v>
      </c>
      <c r="D22" s="48">
        <f>SUM(D23:D27)</f>
        <v>163508591.59873635</v>
      </c>
      <c r="E22" s="58">
        <f>+E23+E24+E25+E26+E27</f>
        <v>1361405423.022146</v>
      </c>
      <c r="F22" s="11">
        <v>1360658536.3960059</v>
      </c>
      <c r="G22" s="36">
        <f t="shared" si="0"/>
        <v>746886.62614011765</v>
      </c>
      <c r="I22" s="37"/>
    </row>
    <row r="23" spans="1:9" s="38" customFormat="1" ht="21" customHeight="1" x14ac:dyDescent="0.25">
      <c r="A23" s="34" t="s">
        <v>18</v>
      </c>
      <c r="B23" s="35" t="s">
        <v>4</v>
      </c>
      <c r="C23" s="2">
        <f>E23-D23</f>
        <v>868774451.30254889</v>
      </c>
      <c r="D23" s="5">
        <f>E23*15%</f>
        <v>153313138.46515566</v>
      </c>
      <c r="E23" s="20">
        <f>1241075494.2212-E25-E26-E27</f>
        <v>1022087589.7677045</v>
      </c>
      <c r="F23" s="15">
        <v>1022091062.2832078</v>
      </c>
      <c r="G23" s="36">
        <f t="shared" si="0"/>
        <v>-3472.5155032873154</v>
      </c>
      <c r="I23" s="37"/>
    </row>
    <row r="24" spans="1:9" s="38" customFormat="1" ht="23.25" customHeight="1" x14ac:dyDescent="0.25">
      <c r="A24" s="34" t="s">
        <v>19</v>
      </c>
      <c r="B24" s="35" t="s">
        <v>4</v>
      </c>
      <c r="C24" s="8">
        <f>E24-D24</f>
        <v>110583204.56806937</v>
      </c>
      <c r="D24" s="5">
        <f>E24*8.1%</f>
        <v>9746724.2328766268</v>
      </c>
      <c r="E24" s="20">
        <v>120329928.800946</v>
      </c>
      <c r="F24" s="11">
        <v>120329928.800946</v>
      </c>
      <c r="G24" s="36">
        <f t="shared" si="0"/>
        <v>0</v>
      </c>
      <c r="I24" s="37"/>
    </row>
    <row r="25" spans="1:9" s="38" customFormat="1" ht="18" customHeight="1" x14ac:dyDescent="0.25">
      <c r="A25" s="34" t="s">
        <v>22</v>
      </c>
      <c r="B25" s="35" t="s">
        <v>4</v>
      </c>
      <c r="C25" s="2">
        <f>E25-D25</f>
        <v>8525849.1133769322</v>
      </c>
      <c r="D25" s="5">
        <f>E25*5%</f>
        <v>448728.90070404904</v>
      </c>
      <c r="E25" s="18">
        <f>4206223.84/1.95583+789463.43/1.95583+788374.74/1.95583+1575182.76/1.95583+3139876.09/1.95583+1072144.39/1.95583+1045937.28/1.95583+1081651.67/1.95583+429195.96/1.95583+364850.46/1.95583+38576.17/1.95583+29731.9/1.95583+110869.36/1.95583+322326.79/1.95583+39765.89/1.95583+48886.64/1.95583+78733/1.95583+128017.55/1.95583+119531.27/1.95583+131813.36/1.95583+133984.82/1.95583+94602.67/1.95583+102651.91/1.95583+72429.93/1.95583+164447.34/1.95583+74335.31/1.95583+61581.67/1.95583+26636.5/1.95583-18814.97/1.95583+133487.31/1.95583-184+224774.02/1.95583+12051.54/1.95583+169630.96/1.95583+111075.58/1.95583+18150/1.95583+231776.52/1.95583+3428.77/1.95583+23360.03/1.95583+32118.58/1.95583-910.03/1.95583+243275.32/1.95583-3137.43/1.95583-313.74/1.95583+101333.63/1.95583</f>
        <v>8974578.0140809808</v>
      </c>
      <c r="F25" s="11">
        <v>8974578.0140809808</v>
      </c>
      <c r="G25" s="36">
        <f t="shared" si="0"/>
        <v>0</v>
      </c>
      <c r="I25" s="37"/>
    </row>
    <row r="26" spans="1:9" s="38" customFormat="1" ht="24" customHeight="1" x14ac:dyDescent="0.25">
      <c r="A26" s="34" t="s">
        <v>23</v>
      </c>
      <c r="B26" s="35" t="s">
        <v>4</v>
      </c>
      <c r="C26" s="2">
        <f>E26</f>
        <v>181685066.15094361</v>
      </c>
      <c r="D26" s="5">
        <v>0</v>
      </c>
      <c r="E26" s="18">
        <f>12263088/1.95583+11106015.5/1.95583+30655301.59/1.95583+1557813.77/1.95583+2007041.53/1.95583+29657236.14/1.95583+2575676.55/1.95583+48063854.52/1.95583+2699018.02/1.95583+38920950.6/1.95583+3873800.88/1.95583+27432112.78/1.95583+2971977.08/1.95583+4178395.99/1.95583+52322293.58/1.95583+3536656.61/1.95583+3671075.95/1.95583+6899334.54/1.95583+6884204.89/1.95583+3863627.05/1.95583+3018748.63/1.95583+4288863/1.95583+3165641/1.95583+5469795.03/1.95583+2664293.87/1.95583+17797796.74/1.95583+5156760.43/1.95583+4479292.93/1.95583+734218.36/1.95583+972602.86/1.95583+565612.46/1.95583+518870.49/1.95583+680489.19/1.95583+3541652.26/1.95583+2077575.94/1.95583+5061707.07/1.95583+11707.1/1.95583</f>
        <v>181685066.15094361</v>
      </c>
      <c r="F26" s="11">
        <v>181685066.15094361</v>
      </c>
      <c r="G26" s="36">
        <f t="shared" si="0"/>
        <v>0</v>
      </c>
      <c r="I26" s="37"/>
    </row>
    <row r="27" spans="1:9" s="38" customFormat="1" ht="29.25" customHeight="1" x14ac:dyDescent="0.25">
      <c r="A27" s="34" t="s">
        <v>25</v>
      </c>
      <c r="B27" s="35"/>
      <c r="C27" s="2">
        <f>E27</f>
        <v>28328260.288470879</v>
      </c>
      <c r="D27" s="5"/>
      <c r="E27" s="18">
        <f>9874176/1.95583+44063510.4/1.95583+1467574.92/1.95583</f>
        <v>28328260.288470879</v>
      </c>
      <c r="F27" s="11">
        <v>27577901.14682769</v>
      </c>
      <c r="G27" s="36">
        <f t="shared" si="0"/>
        <v>750359.14164318889</v>
      </c>
      <c r="I27" s="37"/>
    </row>
    <row r="28" spans="1:9" s="38" customFormat="1" ht="29.25" customHeight="1" x14ac:dyDescent="0.25">
      <c r="A28" s="29" t="s">
        <v>20</v>
      </c>
      <c r="B28" s="30" t="s">
        <v>4</v>
      </c>
      <c r="C28" s="45">
        <f>E28-D28</f>
        <v>1189981476.2865479</v>
      </c>
      <c r="D28" s="47">
        <f>15%*E28</f>
        <v>209996731.1093908</v>
      </c>
      <c r="E28" s="50">
        <f>1636351667.74781-E29-E30</f>
        <v>1399978207.3959386</v>
      </c>
      <c r="F28" s="11">
        <v>1396957883.4004989</v>
      </c>
      <c r="G28" s="36">
        <f t="shared" si="0"/>
        <v>3020323.9954397678</v>
      </c>
      <c r="I28" s="37"/>
    </row>
    <row r="29" spans="1:9" s="38" customFormat="1" ht="22.5" customHeight="1" x14ac:dyDescent="0.25">
      <c r="A29" s="34" t="s">
        <v>32</v>
      </c>
      <c r="B29" s="30" t="s">
        <v>4</v>
      </c>
      <c r="C29" s="2">
        <f>E29</f>
        <v>205868518.71583933</v>
      </c>
      <c r="D29" s="7"/>
      <c r="E29" s="52">
        <f>25000000/1.95583+450000/1.95583+38600000/1.95583+47650000/1.95583+14150000/1.95583+27900000/1.95583+4100000/1.95583+2650000/1.95583+150000/1.95583+100000/1.95583+100000/1.95583+591389.68/1.95583+397765.76/1.95583+192966/1.95583+820011.08/1.95583+1683165.03/1.95583+1411029.13/1.95583+2576479.65/1.95583+3534385.61/1.95583+1694792.39/1.95583+60300889.75/1.95583+8339473.07/1.95583+7226072.84/1.95583+14044407.48/1.95583+33270042.31/1.95583+4660498.38/1.95583+66359476.29/1.95583+31926045.93/1.95583+1489912.8/1.95583+300434.3/1.95583+421373.83/1.95583+44559.72/1.95583+113350.69/1.95583+395303.24/1.95583</f>
        <v>205868518.71583933</v>
      </c>
      <c r="F29" s="14">
        <v>205666403.37861678</v>
      </c>
      <c r="G29" s="36">
        <f t="shared" si="0"/>
        <v>202115.33722254634</v>
      </c>
      <c r="I29" s="37"/>
    </row>
    <row r="30" spans="1:9" s="38" customFormat="1" ht="22.5" customHeight="1" x14ac:dyDescent="0.25">
      <c r="A30" s="42" t="s">
        <v>24</v>
      </c>
      <c r="B30" s="30" t="s">
        <v>4</v>
      </c>
      <c r="C30" s="2">
        <f>E30</f>
        <v>30504941.636031765</v>
      </c>
      <c r="D30" s="7"/>
      <c r="E30" s="52">
        <f>12577824/1.95583+46580000/1.95583-80/1.95583+504736/1.95583</f>
        <v>30504941.636031765</v>
      </c>
      <c r="F30" s="14">
        <v>30246874.217084311</v>
      </c>
      <c r="G30" s="36">
        <f t="shared" si="0"/>
        <v>258067.41894745454</v>
      </c>
      <c r="I30" s="37"/>
    </row>
    <row r="31" spans="1:9" s="38" customFormat="1" ht="29.25" customHeight="1" x14ac:dyDescent="0.25">
      <c r="A31" s="43" t="s">
        <v>15</v>
      </c>
      <c r="B31" s="30" t="s">
        <v>4</v>
      </c>
      <c r="C31" s="45">
        <f>E31</f>
        <v>102000000</v>
      </c>
      <c r="D31" s="47">
        <v>0</v>
      </c>
      <c r="E31" s="51">
        <v>102000000</v>
      </c>
      <c r="F31" s="11">
        <v>102000000</v>
      </c>
      <c r="G31" s="36">
        <f t="shared" si="0"/>
        <v>0</v>
      </c>
      <c r="I31" s="37"/>
    </row>
    <row r="32" spans="1:9" s="38" customFormat="1" ht="29.25" customHeight="1" x14ac:dyDescent="0.25">
      <c r="A32" s="29" t="s">
        <v>16</v>
      </c>
      <c r="B32" s="30" t="s">
        <v>4</v>
      </c>
      <c r="C32" s="45">
        <f>E32-D32</f>
        <v>232265670.66931462</v>
      </c>
      <c r="D32" s="47">
        <f>15%*E32</f>
        <v>40988059.529879048</v>
      </c>
      <c r="E32" s="51">
        <f>276719434.064049-E33</f>
        <v>273253730.19919366</v>
      </c>
      <c r="F32" s="11">
        <v>271923387.77679467</v>
      </c>
      <c r="G32" s="36">
        <f t="shared" si="0"/>
        <v>1330342.4223989844</v>
      </c>
      <c r="I32" s="37"/>
    </row>
    <row r="33" spans="1:12" s="38" customFormat="1" ht="29.25" customHeight="1" x14ac:dyDescent="0.25">
      <c r="A33" s="34" t="s">
        <v>25</v>
      </c>
      <c r="B33" s="30"/>
      <c r="C33" s="1">
        <f>+E33</f>
        <v>3465703.86485533</v>
      </c>
      <c r="D33" s="7"/>
      <c r="E33" s="53">
        <f>6778367.74/1.95583-40/1.95583-0.15/1.95583</f>
        <v>3465703.86485533</v>
      </c>
      <c r="F33" s="11">
        <v>3465703.86485533</v>
      </c>
      <c r="G33" s="36">
        <f t="shared" si="0"/>
        <v>0</v>
      </c>
      <c r="I33" s="37"/>
    </row>
    <row r="34" spans="1:12" s="38" customFormat="1" ht="44.25" customHeight="1" x14ac:dyDescent="0.25">
      <c r="A34" s="29" t="s">
        <v>17</v>
      </c>
      <c r="B34" s="30" t="s">
        <v>4</v>
      </c>
      <c r="C34" s="45">
        <f>E34-D34</f>
        <v>105333218.35606644</v>
      </c>
      <c r="D34" s="47">
        <f>15%*E34</f>
        <v>18588215.004011724</v>
      </c>
      <c r="E34" s="51">
        <f>161848468.133039-E35</f>
        <v>123921433.36007816</v>
      </c>
      <c r="F34" s="11">
        <v>123921433.36007816</v>
      </c>
      <c r="G34" s="36">
        <f t="shared" si="0"/>
        <v>0</v>
      </c>
      <c r="I34" s="37"/>
    </row>
    <row r="35" spans="1:12" s="38" customFormat="1" ht="29.25" customHeight="1" x14ac:dyDescent="0.25">
      <c r="A35" s="34" t="s">
        <v>23</v>
      </c>
      <c r="B35" s="30" t="s">
        <v>4</v>
      </c>
      <c r="C35" s="2">
        <f>E35</f>
        <v>37927034.772960849</v>
      </c>
      <c r="D35" s="5">
        <v>0</v>
      </c>
      <c r="E35" s="57">
        <f>559477.7/1.95583+621980.18/1.95583+1509508.62/1.95583+1575308.97/1.95583+1910941.39/1.95583+4244585.19/1.95583+1962208.94/1.95583+9050472.94/1.95583+3097896.21/1.95583+4601094.18/1.95583+2569443.85/1.95583+2640036.02/1.95583+2119852.41/1.95583+4077387.36/1.95583+2114615.87/1.95583+2130009.37/1.95583+2945365.44/1.95583+3210159.18/1.95583+3038476.09/1.95583+2699569.85/1.95583+2726986.68/1.95583+4727508.61/1.95583+5704043.12/1.95583+6341.45/1.95583+1162805.94/1.95583+3172756.86/1.95583</f>
        <v>37927034.772960849</v>
      </c>
      <c r="F35" s="11">
        <v>37927034.772960849</v>
      </c>
      <c r="G35" s="36">
        <f t="shared" si="0"/>
        <v>0</v>
      </c>
      <c r="I35" s="37"/>
    </row>
    <row r="36" spans="1:12" s="32" customFormat="1" ht="29.25" customHeight="1" x14ac:dyDescent="0.25">
      <c r="A36" s="63" t="s">
        <v>5</v>
      </c>
      <c r="B36" s="64"/>
      <c r="C36" s="17">
        <f>+C5+C10+C15+C20+C22+C28+C31+C32+C34+C29+C35+C21+C30+C33</f>
        <v>7827863780.7230034</v>
      </c>
      <c r="D36" s="17">
        <f>+D5+D10+D15+D20+D22+D28+D31+D32+D34+D29+D35</f>
        <v>1184444067.1845753</v>
      </c>
      <c r="E36" s="17">
        <f>+E5+E10+E15+E20+E21+E22+E28+E31+E32+E34+E29+E35+E30+E33</f>
        <v>9012307847.9075794</v>
      </c>
      <c r="F36" s="11">
        <v>8902936747.056076</v>
      </c>
      <c r="G36" s="36">
        <f t="shared" si="0"/>
        <v>109371100.85150337</v>
      </c>
      <c r="I36" s="37"/>
    </row>
    <row r="37" spans="1:12" s="32" customFormat="1" ht="30.75" customHeight="1" x14ac:dyDescent="0.25">
      <c r="A37" s="16"/>
      <c r="B37" s="16"/>
      <c r="C37" s="21"/>
      <c r="D37" s="16"/>
      <c r="E37" s="16"/>
      <c r="F37" s="16"/>
      <c r="G37" s="16"/>
      <c r="H37" s="16"/>
      <c r="I37" s="37"/>
      <c r="J37" s="16"/>
      <c r="K37" s="16"/>
      <c r="L37" s="16"/>
    </row>
    <row r="38" spans="1:12" s="32" customFormat="1" ht="30.75" customHeight="1" x14ac:dyDescent="0.25">
      <c r="A38" s="16" t="s">
        <v>21</v>
      </c>
      <c r="B38" s="16"/>
      <c r="C38" s="16"/>
      <c r="D38" s="16"/>
      <c r="E38" s="16"/>
      <c r="F38" s="21"/>
      <c r="G38" s="16"/>
      <c r="H38" s="16"/>
      <c r="I38" s="37"/>
      <c r="J38" s="16"/>
      <c r="K38" s="16"/>
      <c r="L38" s="16"/>
    </row>
    <row r="39" spans="1:12" s="32" customFormat="1" ht="30.75" customHeight="1" x14ac:dyDescent="0.25">
      <c r="A39" s="16"/>
      <c r="B39" s="16"/>
      <c r="C39" s="16"/>
      <c r="D39" s="16"/>
      <c r="E39" s="16"/>
      <c r="F39" s="16"/>
      <c r="G39" s="16"/>
      <c r="H39" s="16"/>
      <c r="I39" s="37"/>
      <c r="J39" s="16"/>
      <c r="K39" s="16"/>
      <c r="L39" s="16"/>
    </row>
    <row r="40" spans="1:12" s="32" customFormat="1" ht="30.75" customHeight="1" x14ac:dyDescent="0.25">
      <c r="A40" s="16"/>
      <c r="B40" s="16"/>
      <c r="C40" s="16"/>
      <c r="D40" s="16"/>
      <c r="E40" s="16"/>
      <c r="F40" s="16"/>
      <c r="G40" s="16"/>
      <c r="H40" s="16"/>
      <c r="I40" s="37"/>
      <c r="J40" s="16"/>
      <c r="K40" s="16"/>
      <c r="L40" s="16"/>
    </row>
    <row r="41" spans="1:12" s="32" customFormat="1" ht="30.75" customHeight="1" x14ac:dyDescent="0.25">
      <c r="A41" s="16"/>
      <c r="B41" s="16"/>
      <c r="C41" s="16"/>
      <c r="D41" s="16"/>
      <c r="E41" s="16"/>
      <c r="F41" s="16"/>
      <c r="G41" s="16"/>
      <c r="H41" s="16"/>
      <c r="I41" s="37"/>
      <c r="J41" s="16"/>
      <c r="K41" s="16"/>
      <c r="L41" s="16"/>
    </row>
    <row r="42" spans="1:12" s="32" customFormat="1" ht="30.75" customHeight="1" x14ac:dyDescent="0.25">
      <c r="A42" s="16"/>
      <c r="B42" s="16"/>
      <c r="C42" s="16"/>
      <c r="D42" s="16"/>
      <c r="E42" s="16"/>
      <c r="F42" s="16"/>
      <c r="G42" s="16"/>
      <c r="H42" s="16"/>
      <c r="I42" s="37"/>
      <c r="J42" s="16"/>
      <c r="K42" s="16"/>
      <c r="L42" s="16"/>
    </row>
    <row r="43" spans="1:12" s="32" customFormat="1" ht="30.75" customHeight="1" x14ac:dyDescent="0.25">
      <c r="A43" s="16"/>
      <c r="B43" s="16"/>
      <c r="C43" s="16"/>
      <c r="D43" s="16"/>
      <c r="E43" s="16"/>
      <c r="F43" s="16"/>
      <c r="G43" s="16"/>
      <c r="H43" s="16"/>
      <c r="I43" s="37"/>
      <c r="J43" s="16"/>
      <c r="K43" s="16"/>
      <c r="L43" s="16"/>
    </row>
    <row r="44" spans="1:12" s="32" customFormat="1" ht="30.75" customHeight="1" x14ac:dyDescent="0.25">
      <c r="A44" s="16"/>
      <c r="B44" s="16"/>
      <c r="C44" s="16"/>
      <c r="D44" s="16"/>
      <c r="E44" s="16"/>
      <c r="F44" s="16"/>
      <c r="G44" s="16"/>
      <c r="H44" s="16"/>
      <c r="I44" s="37"/>
      <c r="J44" s="16"/>
      <c r="K44" s="16"/>
      <c r="L44" s="16"/>
    </row>
    <row r="45" spans="1:12" s="32" customFormat="1" ht="30.75" customHeight="1" x14ac:dyDescent="0.25">
      <c r="A45" s="16"/>
      <c r="B45" s="16"/>
      <c r="C45" s="16"/>
      <c r="D45" s="16"/>
      <c r="E45" s="16"/>
      <c r="F45" s="16"/>
      <c r="G45" s="16"/>
      <c r="H45" s="16"/>
      <c r="I45" s="37"/>
      <c r="J45" s="16"/>
      <c r="K45" s="16"/>
      <c r="L45" s="16"/>
    </row>
    <row r="46" spans="1:12" s="32" customFormat="1" ht="30.75" customHeight="1" x14ac:dyDescent="0.25">
      <c r="A46" s="16"/>
      <c r="B46" s="16"/>
      <c r="C46" s="16"/>
      <c r="D46" s="16"/>
      <c r="E46" s="16"/>
      <c r="F46" s="16"/>
      <c r="G46" s="16"/>
      <c r="H46" s="16"/>
      <c r="I46" s="37"/>
      <c r="J46" s="16"/>
      <c r="K46" s="16"/>
      <c r="L46" s="16"/>
    </row>
    <row r="47" spans="1:12" s="32" customFormat="1" ht="30.75" customHeight="1" x14ac:dyDescent="0.25">
      <c r="A47" s="16"/>
      <c r="B47" s="16"/>
      <c r="C47" s="16"/>
      <c r="D47" s="16"/>
      <c r="E47" s="16"/>
      <c r="F47" s="16"/>
      <c r="G47" s="16"/>
      <c r="H47" s="16"/>
      <c r="I47" s="37"/>
      <c r="J47" s="16"/>
      <c r="K47" s="16"/>
      <c r="L47" s="16"/>
    </row>
    <row r="48" spans="1:12" s="32" customFormat="1" ht="30.75" customHeight="1" x14ac:dyDescent="0.25">
      <c r="A48" s="16"/>
      <c r="B48" s="16"/>
      <c r="C48" s="16"/>
      <c r="D48" s="16"/>
      <c r="E48" s="16"/>
      <c r="F48" s="16"/>
      <c r="G48" s="16"/>
      <c r="H48" s="16"/>
      <c r="I48" s="37"/>
      <c r="J48" s="16"/>
      <c r="K48" s="16"/>
      <c r="L48" s="16"/>
    </row>
    <row r="49" spans="1:12" s="32" customFormat="1" ht="30.75" customHeight="1" x14ac:dyDescent="0.25">
      <c r="A49" s="16"/>
      <c r="B49" s="16"/>
      <c r="C49" s="16"/>
      <c r="D49" s="16"/>
      <c r="E49" s="16"/>
      <c r="F49" s="16"/>
      <c r="G49" s="16"/>
      <c r="H49" s="16"/>
      <c r="I49" s="37"/>
      <c r="J49" s="16"/>
      <c r="K49" s="16"/>
      <c r="L49" s="16"/>
    </row>
    <row r="50" spans="1:12" s="32" customFormat="1" ht="30.75" customHeight="1" x14ac:dyDescent="0.25">
      <c r="A50" s="16"/>
      <c r="B50" s="16"/>
      <c r="C50" s="16"/>
      <c r="D50" s="16"/>
      <c r="E50" s="16"/>
      <c r="F50" s="16"/>
      <c r="G50" s="16"/>
      <c r="H50" s="16"/>
      <c r="I50" s="37"/>
      <c r="J50" s="16"/>
      <c r="K50" s="16"/>
      <c r="L50" s="16"/>
    </row>
    <row r="51" spans="1:12" s="32" customFormat="1" ht="30.75" customHeight="1" x14ac:dyDescent="0.25">
      <c r="A51" s="16"/>
      <c r="B51" s="16"/>
      <c r="C51" s="16"/>
      <c r="D51" s="16"/>
      <c r="E51" s="16"/>
      <c r="F51" s="16"/>
      <c r="G51" s="16"/>
      <c r="H51" s="16"/>
      <c r="I51" s="37"/>
      <c r="J51" s="16"/>
      <c r="K51" s="16"/>
      <c r="L51" s="16"/>
    </row>
  </sheetData>
  <mergeCells count="5">
    <mergeCell ref="C2:D2"/>
    <mergeCell ref="E2:E3"/>
    <mergeCell ref="A36:B36"/>
    <mergeCell ref="A2:A3"/>
    <mergeCell ref="B2:B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  <oddFooter>&amp;L*ИМЗ (Инициатива за младежка заетост) - включва специално разпределените средства за ИМЗ и съответната подкрепа от ЕСФ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SCF_financial info_EUR_BUL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2020-06-05T12:54:52Z</cp:lastPrinted>
  <dcterms:created xsi:type="dcterms:W3CDTF">2007-11-29T09:10:22Z</dcterms:created>
  <dcterms:modified xsi:type="dcterms:W3CDTF">2024-08-02T07:04:50Z</dcterms:modified>
</cp:coreProperties>
</file>