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14-2020\2017\12.2017\"/>
    </mc:Choice>
  </mc:AlternateContent>
  <bookViews>
    <workbookView xWindow="-300" yWindow="1020" windowWidth="13515" windowHeight="8445"/>
  </bookViews>
  <sheets>
    <sheet name="SCF_financial info_EUR_BUL" sheetId="5" r:id="rId1"/>
  </sheets>
  <externalReferences>
    <externalReference r:id="rId2"/>
  </externalReferences>
  <definedNames>
    <definedName name="_xlnm.Print_Area" localSheetId="0">'SCF_financial info_EUR_BUL'!$A$1:$N$20</definedName>
  </definedNames>
  <calcPr calcId="162913"/>
</workbook>
</file>

<file path=xl/calcChain.xml><?xml version="1.0" encoding="utf-8"?>
<calcChain xmlns="http://schemas.openxmlformats.org/spreadsheetml/2006/main">
  <c r="N19" i="5" l="1"/>
  <c r="N18" i="5"/>
  <c r="N16" i="5"/>
  <c r="N15" i="5"/>
  <c r="N14" i="5"/>
  <c r="N13" i="5"/>
  <c r="N10" i="5"/>
  <c r="N9" i="5"/>
  <c r="N7" i="5"/>
  <c r="N6" i="5"/>
  <c r="N17" i="5"/>
  <c r="N20" i="5"/>
  <c r="O15" i="5" l="1"/>
  <c r="N22" i="5"/>
  <c r="G5" i="5" l="1"/>
  <c r="M5" i="5" l="1"/>
  <c r="M8" i="5"/>
  <c r="M20" i="5" l="1"/>
  <c r="F20" i="5"/>
  <c r="H15" i="5" l="1"/>
  <c r="H16" i="5"/>
  <c r="H17" i="5"/>
  <c r="H18" i="5"/>
  <c r="H19" i="5"/>
  <c r="H14" i="5"/>
  <c r="H13" i="5"/>
  <c r="H12" i="5"/>
  <c r="H11" i="5" s="1"/>
  <c r="H10" i="5"/>
  <c r="H9" i="5"/>
  <c r="H7" i="5"/>
  <c r="H6" i="5"/>
  <c r="H5" i="5" s="1"/>
  <c r="H8" i="5" l="1"/>
  <c r="H20" i="5"/>
  <c r="K11" i="5"/>
  <c r="J11" i="5"/>
  <c r="I11" i="5"/>
  <c r="K8" i="5"/>
  <c r="J8" i="5"/>
  <c r="I8" i="5"/>
  <c r="K5" i="5"/>
  <c r="J5" i="5"/>
  <c r="I5" i="5"/>
  <c r="K20" i="5" l="1"/>
  <c r="I20" i="5"/>
  <c r="J20" i="5"/>
  <c r="G8" i="5"/>
  <c r="G20" i="5" s="1"/>
  <c r="L8" i="5"/>
  <c r="L5" i="5"/>
  <c r="L20" i="5" l="1"/>
  <c r="E19" i="5"/>
  <c r="E18" i="5"/>
  <c r="E17" i="5"/>
  <c r="E16" i="5"/>
  <c r="E15" i="5"/>
  <c r="E14" i="5"/>
  <c r="E13" i="5"/>
  <c r="E12" i="5"/>
  <c r="D11" i="5"/>
  <c r="C11" i="5"/>
  <c r="E11" i="5" s="1"/>
  <c r="E10" i="5"/>
  <c r="E9" i="5"/>
  <c r="D8" i="5"/>
  <c r="C8" i="5"/>
  <c r="E8" i="5" s="1"/>
  <c r="E7" i="5"/>
  <c r="E6" i="5"/>
  <c r="D5" i="5"/>
  <c r="C5" i="5"/>
  <c r="D20" i="5" l="1"/>
  <c r="C20" i="5"/>
  <c r="E20" i="5" s="1"/>
  <c r="E5" i="5"/>
  <c r="L23" i="5"/>
</calcChain>
</file>

<file path=xl/sharedStrings.xml><?xml version="1.0" encoding="utf-8"?>
<sst xmlns="http://schemas.openxmlformats.org/spreadsheetml/2006/main" count="46" uniqueCount="29">
  <si>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</si>
  <si>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</si>
  <si>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</si>
  <si>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</si>
  <si>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</si>
  <si>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</si>
  <si>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</si>
  <si>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</si>
  <si>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</si>
  <si>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</si>
  <si>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</si>
  <si>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</si>
  <si>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</si>
  <si>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</si>
  <si>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</si>
  <si>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</si>
  <si>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</si>
  <si>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</si>
  <si>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</si>
  <si>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</si>
  <si>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</si>
  <si>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от които 0.4% се дължат на добавените лимити</t>
  </si>
  <si>
    <t>Обща сума на получените средства от ЕК като предварително финансиране към  31.12.2017 г.</t>
  </si>
  <si>
    <t>Получени средства от ЕК на основание изпратени заявления за плащане към 31.12.2017</t>
  </si>
  <si>
    <t>Общо получени средства от ЕК към 31.12.2017</t>
  </si>
  <si>
    <t>Платено към  31.12.2017</t>
  </si>
  <si>
    <t>Общо платено към  31.12.2017</t>
  </si>
  <si>
    <t>Обща сума на публичните разходи, декларирани пред ЕК със Заявления за плащане 
към 31.12.2017 г.</t>
  </si>
  <si>
    <t>Обща сума на публичните разходи, сертифицрани пред ЕК с Годишен счетоводен отчет 
към 31.12.2017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</si>
</sst>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7" fillId="0" borderId="0" xfId="0" applyNumberFormat="1" applyFont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/>
    </xf>
    <xf numFmtId="170" fontId="5" fillId="2" borderId="1" xfId="0" applyNumberFormat="1" applyFont="1" applyFill="1" applyBorder="1" applyAlignment="1">
      <alignment horizontal="center" vertical="center"/>
    </xf>
    <xf numFmtId="170" fontId="3" fillId="2" borderId="1" xfId="1" applyNumberFormat="1" applyFont="1" applyFill="1" applyBorder="1" applyAlignment="1">
      <alignment horizontal="right" vertical="center"/>
    </xf>
    <xf numFmtId="170" fontId="5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171" fontId="4" fillId="3" borderId="0" xfId="0" applyNumberFormat="1" applyFont="1" applyFill="1" applyBorder="1" applyAlignment="1">
      <alignment horizontal="center" vertical="center"/>
    </xf>
    <xf numFmtId="171" fontId="4" fillId="0" borderId="0" xfId="0" applyNumberFormat="1" applyFont="1" applyFill="1" applyBorder="1" applyAlignment="1">
      <alignment horizontal="center" vertical="center"/>
    </xf>
    <xf numFmtId="168" fontId="4" fillId="3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70" fontId="3" fillId="3" borderId="1" xfId="0" applyNumberFormat="1" applyFont="1" applyFill="1" applyBorder="1" applyAlignment="1">
      <alignment horizontal="center" vertical="center"/>
    </xf>
    <xf numFmtId="170" fontId="5" fillId="3" borderId="1" xfId="0" applyNumberFormat="1" applyFont="1" applyFill="1" applyBorder="1" applyAlignment="1">
      <alignment horizontal="center" vertical="center"/>
    </xf>
    <xf numFmtId="168" fontId="3" fillId="3" borderId="1" xfId="1" applyNumberFormat="1" applyFont="1" applyFill="1" applyBorder="1" applyAlignment="1">
      <alignment horizontal="center" vertical="center" wrapText="1"/>
    </xf>
    <xf numFmtId="168" fontId="3" fillId="3" borderId="1" xfId="0" applyNumberFormat="1" applyFont="1" applyFill="1" applyBorder="1" applyAlignment="1">
      <alignment horizontal="center" vertical="center"/>
    </xf>
    <xf numFmtId="3" fontId="6" fillId="3" borderId="0" xfId="2" applyNumberFormat="1" applyFont="1" applyFill="1" applyBorder="1" applyAlignment="1">
      <alignment vertical="center" wrapText="1"/>
    </xf>
    <xf numFmtId="170" fontId="3" fillId="3" borderId="0" xfId="2" applyNumberFormat="1" applyFont="1" applyFill="1" applyBorder="1" applyAlignment="1">
      <alignment horizontal="center" vertical="center" wrapText="1"/>
    </xf>
    <xf numFmtId="0" fontId="5" fillId="3" borderId="0" xfId="0" applyFont="1" applyFill="1"/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40;&#1062;&#1048;&#1054;&#1053;&#1040;&#1051;&#1045;&#1053;%20&#1060;&#1054;&#1053;&#1044;/&#1060;&#1057;&#1044;/public/&#1057;&#1095;&#1077;&#1090;&#1086;&#1074;&#1086;&#1076;&#1085;&#1072;%20&#1086;&#1090;&#1095;&#1077;&#1090;&#1085;&#1086;&#1089;&#1090;/SPARVKI/SCF%20spravki/INTERNET/2014-2020/2016/12.2016/Financial%20implementation-2014_2020%20_311216_%20bg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F_financial info_EUR_BUL"/>
    </sheetNames>
    <sheetDataSet>
      <sheetData sheetId="0">
        <row r="6">
          <cell r="I6">
            <v>81975362.769259095</v>
          </cell>
        </row>
        <row r="7">
          <cell r="I7">
            <v>55325003.618068755</v>
          </cell>
        </row>
        <row r="9">
          <cell r="I9">
            <v>3508644.5399140008</v>
          </cell>
        </row>
        <row r="10">
          <cell r="I10">
            <v>26730498.923474945</v>
          </cell>
        </row>
        <row r="13">
          <cell r="I13">
            <v>16415756.424638133</v>
          </cell>
        </row>
        <row r="14">
          <cell r="I14">
            <v>62999459.027914956</v>
          </cell>
        </row>
        <row r="15">
          <cell r="I15">
            <v>115263713.19949052</v>
          </cell>
        </row>
        <row r="16">
          <cell r="I16">
            <v>109793143.81010339</v>
          </cell>
        </row>
        <row r="17">
          <cell r="I17">
            <v>81034155.000434592</v>
          </cell>
        </row>
        <row r="18">
          <cell r="I18">
            <v>4480203.1666862667</v>
          </cell>
        </row>
        <row r="19">
          <cell r="I19">
            <v>12492254.711575132</v>
          </cell>
        </row>
        <row r="20">
          <cell r="I20">
            <v>570018195.19155991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21" sqref="N21"/>
    </sheetView>
  </sheetViews>
  <sheetFormatPr defaultColWidth="9.140625" defaultRowHeight="15" outlineLevelRow="1" x14ac:dyDescent="0.25"/>
  <cols>
    <col min="1" max="1" width="46.140625" style="21" customWidth="1"/>
    <col min="2" max="2" width="7.85546875" style="5" customWidth="1"/>
    <col min="3" max="3" width="19.5703125" style="5" customWidth="1"/>
    <col min="4" max="4" width="21" style="5" customWidth="1"/>
    <col min="5" max="5" width="18.7109375" style="5" customWidth="1"/>
    <col min="6" max="8" width="19.42578125" style="5" customWidth="1"/>
    <col min="9" max="9" width="19.42578125" style="80" customWidth="1"/>
    <col min="10" max="11" width="19.42578125" style="21" customWidth="1"/>
    <col min="12" max="12" width="23.85546875" style="29" customWidth="1"/>
    <col min="13" max="13" width="24.7109375" style="10" customWidth="1"/>
    <col min="14" max="14" width="19.85546875" style="21" customWidth="1"/>
    <col min="15" max="15" width="28.42578125" style="21" customWidth="1"/>
    <col min="16" max="16" width="15.42578125" style="21" customWidth="1"/>
    <col min="17" max="17" width="14.28515625" style="21" bestFit="1" customWidth="1"/>
    <col min="18" max="18" width="14.5703125" style="21" customWidth="1"/>
    <col min="19" max="16384" width="9.140625" style="21"/>
  </cols>
  <sheetData>
    <row r="1" spans="1:20" s="12" customFormat="1" ht="11.25" customHeight="1" x14ac:dyDescent="0.2">
      <c r="A1" s="1"/>
      <c r="B1" s="1"/>
      <c r="C1" s="2"/>
      <c r="D1" s="2"/>
      <c r="E1" s="2"/>
      <c r="F1" s="37"/>
      <c r="G1" s="37"/>
      <c r="H1" s="37"/>
      <c r="I1" s="71"/>
      <c r="J1" s="38"/>
      <c r="K1" s="38"/>
      <c r="L1" s="39"/>
      <c r="M1" s="39"/>
    </row>
    <row r="2" spans="1:20" s="13" customFormat="1" ht="12.75" customHeight="1" x14ac:dyDescent="0.2">
      <c r="A2" s="62" t="s">
        <v>0</v>
      </c>
      <c r="B2" s="62" t="s">
        <v>1</v>
      </c>
      <c r="C2" s="64" t="s">
        <v>18</v>
      </c>
      <c r="D2" s="66" t="s">
        <v>19</v>
      </c>
      <c r="E2" s="64" t="s">
        <v>20</v>
      </c>
      <c r="F2" s="58" t="s">
        <v>22</v>
      </c>
      <c r="G2" s="58" t="s">
        <v>23</v>
      </c>
      <c r="H2" s="58" t="s">
        <v>24</v>
      </c>
      <c r="I2" s="68" t="s">
        <v>25</v>
      </c>
      <c r="J2" s="69"/>
      <c r="K2" s="58" t="s">
        <v>26</v>
      </c>
      <c r="L2" s="58" t="s">
        <v>27</v>
      </c>
      <c r="M2" s="58" t="s">
        <v>28</v>
      </c>
    </row>
    <row r="3" spans="1:20" s="13" customFormat="1" ht="98.25" customHeight="1" x14ac:dyDescent="0.2">
      <c r="A3" s="63"/>
      <c r="B3" s="63"/>
      <c r="C3" s="65"/>
      <c r="D3" s="67"/>
      <c r="E3" s="65"/>
      <c r="F3" s="70"/>
      <c r="G3" s="70"/>
      <c r="H3" s="70"/>
      <c r="I3" s="72" t="s">
        <v>2</v>
      </c>
      <c r="J3" s="40" t="s">
        <v>5</v>
      </c>
      <c r="K3" s="59"/>
      <c r="L3" s="59"/>
      <c r="M3" s="59"/>
    </row>
    <row r="4" spans="1:20" s="13" customFormat="1" ht="18.75" customHeight="1" x14ac:dyDescent="0.2">
      <c r="A4" s="14">
        <v>1</v>
      </c>
      <c r="B4" s="54">
        <v>2</v>
      </c>
      <c r="C4" s="11">
        <v>3</v>
      </c>
      <c r="D4" s="3">
        <v>4</v>
      </c>
      <c r="E4" s="3">
        <v>5</v>
      </c>
      <c r="F4" s="41">
        <v>6</v>
      </c>
      <c r="G4" s="41">
        <v>7</v>
      </c>
      <c r="H4" s="41">
        <v>8</v>
      </c>
      <c r="I4" s="73">
        <v>9</v>
      </c>
      <c r="J4" s="30">
        <v>10</v>
      </c>
      <c r="K4" s="30">
        <v>11</v>
      </c>
      <c r="L4" s="30">
        <v>12</v>
      </c>
      <c r="M4" s="30">
        <v>13</v>
      </c>
    </row>
    <row r="5" spans="1:20" s="18" customFormat="1" ht="29.25" customHeight="1" x14ac:dyDescent="0.2">
      <c r="A5" s="15" t="s">
        <v>6</v>
      </c>
      <c r="B5" s="16" t="s">
        <v>3</v>
      </c>
      <c r="C5" s="6">
        <f>C6+C7</f>
        <v>1604449168</v>
      </c>
      <c r="D5" s="6">
        <f>D6+D7</f>
        <v>283138092</v>
      </c>
      <c r="E5" s="31">
        <f>+C5+D5</f>
        <v>1887587260</v>
      </c>
      <c r="F5" s="31">
        <v>88077377.280000001</v>
      </c>
      <c r="G5" s="31">
        <f>+G6+G7</f>
        <v>181655698.97999999</v>
      </c>
      <c r="H5" s="31">
        <f t="shared" ref="H5:M5" si="0">+H6+H7</f>
        <v>269733076.25999999</v>
      </c>
      <c r="I5" s="74">
        <f t="shared" si="0"/>
        <v>304386152.88896656</v>
      </c>
      <c r="J5" s="31">
        <f t="shared" si="0"/>
        <v>53715203.450994097</v>
      </c>
      <c r="K5" s="31">
        <f t="shared" si="0"/>
        <v>358101356.33996069</v>
      </c>
      <c r="L5" s="42">
        <f t="shared" si="0"/>
        <v>237458430.42000002</v>
      </c>
      <c r="M5" s="42">
        <f t="shared" si="0"/>
        <v>38142677.869999997</v>
      </c>
      <c r="N5" s="17"/>
      <c r="O5" s="17"/>
      <c r="P5" s="17"/>
      <c r="Q5" s="17"/>
    </row>
    <row r="6" spans="1:20" ht="29.25" customHeight="1" outlineLevel="1" x14ac:dyDescent="0.25">
      <c r="A6" s="19" t="s">
        <v>9</v>
      </c>
      <c r="B6" s="20" t="s">
        <v>3</v>
      </c>
      <c r="C6" s="8">
        <v>459761907</v>
      </c>
      <c r="D6" s="8">
        <v>81134456</v>
      </c>
      <c r="E6" s="43">
        <f>+C6+D6</f>
        <v>540896363</v>
      </c>
      <c r="F6" s="43">
        <v>27552038.373750001</v>
      </c>
      <c r="G6" s="43">
        <v>105219680.72999999</v>
      </c>
      <c r="H6" s="43">
        <f>+F6+G6</f>
        <v>132771719.10374999</v>
      </c>
      <c r="I6" s="75">
        <v>162280385.97654194</v>
      </c>
      <c r="J6" s="55">
        <v>28637715.172330931</v>
      </c>
      <c r="K6" s="43">
        <v>190918101.14887288</v>
      </c>
      <c r="L6" s="43">
        <v>137542066.56</v>
      </c>
      <c r="M6" s="43">
        <v>38142677.869999997</v>
      </c>
      <c r="N6" s="17">
        <f>I6-'[1]SCF_financial info_EUR_BUL'!$I$6</f>
        <v>80305023.207282841</v>
      </c>
      <c r="O6" s="17"/>
      <c r="P6" s="17"/>
      <c r="Q6" s="33"/>
      <c r="R6" s="34"/>
    </row>
    <row r="7" spans="1:20" ht="29.25" customHeight="1" outlineLevel="1" x14ac:dyDescent="0.25">
      <c r="A7" s="19" t="s">
        <v>10</v>
      </c>
      <c r="B7" s="20" t="s">
        <v>3</v>
      </c>
      <c r="C7" s="8">
        <v>1144687261</v>
      </c>
      <c r="D7" s="8">
        <v>202003636</v>
      </c>
      <c r="E7" s="43">
        <f>+C7+D7</f>
        <v>1346690897</v>
      </c>
      <c r="F7" s="43">
        <v>60525338.90625</v>
      </c>
      <c r="G7" s="43">
        <v>76436018.25</v>
      </c>
      <c r="H7" s="43">
        <f>+F7+G7</f>
        <v>136961357.15625</v>
      </c>
      <c r="I7" s="75">
        <v>142105766.91242462</v>
      </c>
      <c r="J7" s="55">
        <v>25077488.278663166</v>
      </c>
      <c r="K7" s="43">
        <v>167183255.19108778</v>
      </c>
      <c r="L7" s="43">
        <v>99916363.859999999</v>
      </c>
      <c r="M7" s="43">
        <v>0</v>
      </c>
      <c r="N7" s="17">
        <f>I7-'[1]SCF_financial info_EUR_BUL'!$I$7</f>
        <v>86780763.294355869</v>
      </c>
      <c r="O7" s="17"/>
      <c r="P7" s="17"/>
      <c r="Q7" s="33"/>
      <c r="R7" s="34"/>
    </row>
    <row r="8" spans="1:20" s="18" customFormat="1" ht="29.25" customHeight="1" x14ac:dyDescent="0.25">
      <c r="A8" s="15" t="s">
        <v>7</v>
      </c>
      <c r="B8" s="16" t="s">
        <v>3</v>
      </c>
      <c r="C8" s="6">
        <f>C9+C10</f>
        <v>1504824141</v>
      </c>
      <c r="D8" s="6">
        <f>D9+D10</f>
        <v>265557204</v>
      </c>
      <c r="E8" s="31">
        <f>+C8+D8</f>
        <v>1770381345</v>
      </c>
      <c r="F8" s="31">
        <v>79660903.311250001</v>
      </c>
      <c r="G8" s="31">
        <f t="shared" ref="G8:M8" si="1">+G9+G10</f>
        <v>46234265.659999996</v>
      </c>
      <c r="H8" s="31">
        <f t="shared" si="1"/>
        <v>125895168.97125</v>
      </c>
      <c r="I8" s="74">
        <f t="shared" si="1"/>
        <v>80380602.743547305</v>
      </c>
      <c r="J8" s="31">
        <f t="shared" si="1"/>
        <v>14184812.248861289</v>
      </c>
      <c r="K8" s="31">
        <f t="shared" si="1"/>
        <v>94565414.992408589</v>
      </c>
      <c r="L8" s="42">
        <f t="shared" si="1"/>
        <v>60436948.709999993</v>
      </c>
      <c r="M8" s="42">
        <f t="shared" si="1"/>
        <v>1097962.73</v>
      </c>
      <c r="N8" s="17"/>
      <c r="O8" s="17"/>
      <c r="P8" s="17"/>
      <c r="Q8" s="17"/>
      <c r="R8" s="34"/>
    </row>
    <row r="9" spans="1:20" ht="29.25" customHeight="1" outlineLevel="1" x14ac:dyDescent="0.25">
      <c r="A9" s="19" t="s">
        <v>9</v>
      </c>
      <c r="B9" s="20" t="s">
        <v>3</v>
      </c>
      <c r="C9" s="8">
        <v>371204258</v>
      </c>
      <c r="D9" s="8">
        <v>65506635</v>
      </c>
      <c r="E9" s="43">
        <f t="shared" ref="E9:E10" si="2">+C9+D9</f>
        <v>436710893</v>
      </c>
      <c r="F9" s="43">
        <v>19720751.998749997</v>
      </c>
      <c r="G9" s="43">
        <v>9854932.7600000016</v>
      </c>
      <c r="H9" s="43">
        <f t="shared" ref="H9:H13" si="3">+F9+G9</f>
        <v>29575684.758749999</v>
      </c>
      <c r="I9" s="75">
        <v>12515845.93441768</v>
      </c>
      <c r="J9" s="55">
        <v>2208678.6943090023</v>
      </c>
      <c r="K9" s="43">
        <v>14724524.628726682</v>
      </c>
      <c r="L9" s="43">
        <v>12882265.16</v>
      </c>
      <c r="M9" s="43">
        <v>1097962.73</v>
      </c>
      <c r="N9" s="17">
        <f>I9-'[1]SCF_financial info_EUR_BUL'!$I$9</f>
        <v>9007201.3945036791</v>
      </c>
      <c r="O9" s="17"/>
      <c r="P9" s="17"/>
      <c r="Q9" s="33"/>
      <c r="R9" s="34"/>
      <c r="S9" s="22"/>
    </row>
    <row r="10" spans="1:20" ht="29.25" customHeight="1" outlineLevel="1" x14ac:dyDescent="0.25">
      <c r="A10" s="19" t="s">
        <v>10</v>
      </c>
      <c r="B10" s="20" t="s">
        <v>3</v>
      </c>
      <c r="C10" s="8">
        <v>1133619883</v>
      </c>
      <c r="D10" s="8">
        <v>200050569</v>
      </c>
      <c r="E10" s="43">
        <f t="shared" si="2"/>
        <v>1333670452</v>
      </c>
      <c r="F10" s="43">
        <v>59940151.3125</v>
      </c>
      <c r="G10" s="43">
        <v>36379332.899999999</v>
      </c>
      <c r="H10" s="43">
        <f t="shared" si="3"/>
        <v>96319484.212500006</v>
      </c>
      <c r="I10" s="75">
        <v>67864756.809129626</v>
      </c>
      <c r="J10" s="55">
        <v>11976133.554552287</v>
      </c>
      <c r="K10" s="43">
        <v>79840890.363681912</v>
      </c>
      <c r="L10" s="43">
        <v>47554683.549999997</v>
      </c>
      <c r="M10" s="43">
        <v>0</v>
      </c>
      <c r="N10" s="17">
        <f>I10-'[1]SCF_financial info_EUR_BUL'!$I$10</f>
        <v>41134257.88565468</v>
      </c>
      <c r="O10" s="17"/>
      <c r="P10" s="17"/>
      <c r="Q10" s="33"/>
      <c r="R10" s="34"/>
      <c r="S10" s="22"/>
    </row>
    <row r="11" spans="1:20" s="18" customFormat="1" ht="29.25" customHeight="1" x14ac:dyDescent="0.25">
      <c r="A11" s="15" t="s">
        <v>13</v>
      </c>
      <c r="B11" s="16" t="s">
        <v>3</v>
      </c>
      <c r="C11" s="6">
        <f>C12+C13</f>
        <v>596000681</v>
      </c>
      <c r="D11" s="6">
        <f>D12+D13</f>
        <v>105176593</v>
      </c>
      <c r="E11" s="31">
        <f>+C11+D11</f>
        <v>701177274</v>
      </c>
      <c r="F11" s="31">
        <v>31514187.6675</v>
      </c>
      <c r="G11" s="31">
        <v>0</v>
      </c>
      <c r="H11" s="31">
        <f>+H12+H13</f>
        <v>31514187.6675</v>
      </c>
      <c r="I11" s="74">
        <f>+I12+I13</f>
        <v>58930703.82823965</v>
      </c>
      <c r="J11" s="31">
        <f>+J12+J13</f>
        <v>10399535.969689351</v>
      </c>
      <c r="K11" s="31">
        <f>+K12+K13</f>
        <v>69330239.797929004</v>
      </c>
      <c r="L11" s="44">
        <v>0</v>
      </c>
      <c r="M11" s="44">
        <v>0</v>
      </c>
      <c r="N11" s="17"/>
      <c r="O11" s="17"/>
      <c r="P11" s="17"/>
      <c r="Q11" s="17"/>
      <c r="R11" s="34"/>
      <c r="S11" s="22"/>
    </row>
    <row r="12" spans="1:20" s="23" customFormat="1" ht="29.25" customHeight="1" x14ac:dyDescent="0.25">
      <c r="A12" s="19" t="s">
        <v>9</v>
      </c>
      <c r="B12" s="20" t="s">
        <v>3</v>
      </c>
      <c r="C12" s="8">
        <v>243381138</v>
      </c>
      <c r="D12" s="8">
        <v>42949613</v>
      </c>
      <c r="E12" s="43">
        <f t="shared" ref="E12:E20" si="4">+C12+D12</f>
        <v>286330751</v>
      </c>
      <c r="F12" s="43">
        <v>12868777.6875</v>
      </c>
      <c r="G12" s="43">
        <v>0</v>
      </c>
      <c r="H12" s="43">
        <f t="shared" si="3"/>
        <v>12868777.6875</v>
      </c>
      <c r="I12" s="75">
        <v>0</v>
      </c>
      <c r="J12" s="56">
        <v>0</v>
      </c>
      <c r="K12" s="45">
        <v>0</v>
      </c>
      <c r="L12" s="45">
        <v>0</v>
      </c>
      <c r="M12" s="45">
        <v>0</v>
      </c>
      <c r="N12" s="17"/>
      <c r="O12" s="17"/>
      <c r="P12" s="17"/>
      <c r="Q12" s="17"/>
      <c r="R12" s="34"/>
      <c r="S12" s="22"/>
    </row>
    <row r="13" spans="1:20" s="18" customFormat="1" ht="29.25" customHeight="1" x14ac:dyDescent="0.25">
      <c r="A13" s="19" t="s">
        <v>11</v>
      </c>
      <c r="B13" s="20" t="s">
        <v>3</v>
      </c>
      <c r="C13" s="8">
        <v>352619543</v>
      </c>
      <c r="D13" s="8">
        <v>62226980</v>
      </c>
      <c r="E13" s="43">
        <f t="shared" si="4"/>
        <v>414846523</v>
      </c>
      <c r="F13" s="43">
        <v>18645409.98</v>
      </c>
      <c r="G13" s="43">
        <v>0</v>
      </c>
      <c r="H13" s="43">
        <f t="shared" si="3"/>
        <v>18645409.98</v>
      </c>
      <c r="I13" s="75">
        <v>58930703.82823965</v>
      </c>
      <c r="J13" s="55">
        <v>10399535.969689351</v>
      </c>
      <c r="K13" s="43">
        <v>69330239.797929004</v>
      </c>
      <c r="L13" s="43">
        <v>0</v>
      </c>
      <c r="M13" s="43">
        <v>0</v>
      </c>
      <c r="N13" s="17">
        <f>I13-'[1]SCF_financial info_EUR_BUL'!$I$13</f>
        <v>42514947.403601512</v>
      </c>
      <c r="O13" s="17"/>
      <c r="P13" s="17"/>
      <c r="Q13" s="33"/>
      <c r="R13" s="34"/>
      <c r="S13" s="22"/>
      <c r="T13" s="32"/>
    </row>
    <row r="14" spans="1:20" s="23" customFormat="1" ht="29.25" customHeight="1" x14ac:dyDescent="0.25">
      <c r="A14" s="15" t="s">
        <v>12</v>
      </c>
      <c r="B14" s="16" t="s">
        <v>3</v>
      </c>
      <c r="C14" s="6">
        <v>1311704793</v>
      </c>
      <c r="D14" s="6">
        <v>231477320</v>
      </c>
      <c r="E14" s="31">
        <f t="shared" si="4"/>
        <v>1543182113</v>
      </c>
      <c r="F14" s="31">
        <v>69356390.90625</v>
      </c>
      <c r="G14" s="31">
        <v>59263504.469999999</v>
      </c>
      <c r="H14" s="31">
        <f>+F14+G14</f>
        <v>128619895.37625</v>
      </c>
      <c r="I14" s="74">
        <v>236237055.93648544</v>
      </c>
      <c r="J14" s="57">
        <v>41688892.224085666</v>
      </c>
      <c r="K14" s="44">
        <v>277925948.1605711</v>
      </c>
      <c r="L14" s="44">
        <v>77468633.469999999</v>
      </c>
      <c r="M14" s="44">
        <v>0</v>
      </c>
      <c r="N14" s="48">
        <f>I14-'[1]SCF_financial info_EUR_BUL'!$I$14</f>
        <v>173237596.90857047</v>
      </c>
      <c r="O14" s="48"/>
      <c r="P14" s="17"/>
      <c r="Q14" s="33"/>
      <c r="R14" s="34"/>
      <c r="S14" s="22"/>
    </row>
    <row r="15" spans="1:20" s="23" customFormat="1" ht="29.25" customHeight="1" x14ac:dyDescent="0.25">
      <c r="A15" s="24" t="s">
        <v>8</v>
      </c>
      <c r="B15" s="16" t="s">
        <v>3</v>
      </c>
      <c r="C15" s="6">
        <v>938665315</v>
      </c>
      <c r="D15" s="6">
        <v>153582762</v>
      </c>
      <c r="E15" s="46">
        <f t="shared" si="4"/>
        <v>1092248077</v>
      </c>
      <c r="F15" s="46">
        <v>69457691.370000005</v>
      </c>
      <c r="G15" s="46">
        <v>147058720.72</v>
      </c>
      <c r="H15" s="31">
        <f t="shared" ref="H15:H19" si="5">+F15+G15</f>
        <v>216516412.09</v>
      </c>
      <c r="I15" s="76">
        <v>221034895.29566696</v>
      </c>
      <c r="J15" s="46">
        <v>33896961.717362419</v>
      </c>
      <c r="K15" s="46">
        <v>254931857.0130294</v>
      </c>
      <c r="L15" s="46">
        <v>188395980.59</v>
      </c>
      <c r="M15" s="46">
        <v>42271200.170000002</v>
      </c>
      <c r="N15" s="48">
        <f>I15-'[1]SCF_financial info_EUR_BUL'!$I$15</f>
        <v>105771182.09617645</v>
      </c>
      <c r="O15" s="48">
        <f>+L15-N15</f>
        <v>82624798.493823558</v>
      </c>
      <c r="P15" s="17"/>
      <c r="Q15" s="33"/>
      <c r="R15" s="34"/>
      <c r="S15" s="22"/>
    </row>
    <row r="16" spans="1:20" s="23" customFormat="1" ht="29.25" customHeight="1" x14ac:dyDescent="0.25">
      <c r="A16" s="15" t="s">
        <v>17</v>
      </c>
      <c r="B16" s="16" t="s">
        <v>3</v>
      </c>
      <c r="C16" s="6">
        <v>1079615516</v>
      </c>
      <c r="D16" s="6">
        <v>190520387</v>
      </c>
      <c r="E16" s="31">
        <f t="shared" si="4"/>
        <v>1270135903</v>
      </c>
      <c r="F16" s="31">
        <v>57172110.956249997</v>
      </c>
      <c r="G16" s="31">
        <v>204082957.05000001</v>
      </c>
      <c r="H16" s="31">
        <f t="shared" si="5"/>
        <v>261255068.00625002</v>
      </c>
      <c r="I16" s="74">
        <v>243535515.37869567</v>
      </c>
      <c r="J16" s="57">
        <v>42976855.655063935</v>
      </c>
      <c r="K16" s="44">
        <v>286512371.03375959</v>
      </c>
      <c r="L16" s="44">
        <v>266501055.86000001</v>
      </c>
      <c r="M16" s="44">
        <v>7545178.3799999999</v>
      </c>
      <c r="N16" s="48">
        <f>I16-'[1]SCF_financial info_EUR_BUL'!$I$16</f>
        <v>133742371.56859228</v>
      </c>
      <c r="O16" s="48"/>
      <c r="P16" s="17"/>
      <c r="Q16" s="33"/>
      <c r="R16" s="34"/>
      <c r="S16" s="22"/>
    </row>
    <row r="17" spans="1:19" s="23" customFormat="1" ht="29.25" customHeight="1" x14ac:dyDescent="0.25">
      <c r="A17" s="25" t="s">
        <v>14</v>
      </c>
      <c r="B17" s="16" t="s">
        <v>3</v>
      </c>
      <c r="C17" s="6">
        <v>102000000</v>
      </c>
      <c r="D17" s="6">
        <v>0</v>
      </c>
      <c r="E17" s="31">
        <f t="shared" si="4"/>
        <v>102000000</v>
      </c>
      <c r="F17" s="31">
        <v>5737500</v>
      </c>
      <c r="G17" s="31">
        <v>85802186.099999994</v>
      </c>
      <c r="H17" s="31">
        <f t="shared" si="5"/>
        <v>91539686.099999994</v>
      </c>
      <c r="I17" s="74">
        <v>81034155.000434592</v>
      </c>
      <c r="J17" s="57">
        <v>14300145.000076693</v>
      </c>
      <c r="K17" s="44">
        <v>95334300.000511289</v>
      </c>
      <c r="L17" s="44">
        <v>95335762.329999998</v>
      </c>
      <c r="M17" s="44">
        <v>0</v>
      </c>
      <c r="N17" s="48">
        <f>I17-'[1]SCF_financial info_EUR_BUL'!$I$17</f>
        <v>0</v>
      </c>
      <c r="O17" s="48"/>
      <c r="P17" s="17"/>
      <c r="Q17" s="17"/>
      <c r="R17" s="34"/>
      <c r="S17" s="22"/>
    </row>
    <row r="18" spans="1:19" s="23" customFormat="1" ht="29.25" customHeight="1" x14ac:dyDescent="0.25">
      <c r="A18" s="15" t="s">
        <v>15</v>
      </c>
      <c r="B18" s="16" t="s">
        <v>3</v>
      </c>
      <c r="C18" s="6">
        <v>285531663</v>
      </c>
      <c r="D18" s="6">
        <v>50387942</v>
      </c>
      <c r="E18" s="31">
        <f t="shared" si="4"/>
        <v>335919605</v>
      </c>
      <c r="F18" s="31">
        <v>15304104.675000001</v>
      </c>
      <c r="G18" s="31">
        <v>9219903.1999999993</v>
      </c>
      <c r="H18" s="31">
        <f t="shared" si="5"/>
        <v>24524007.875</v>
      </c>
      <c r="I18" s="74">
        <v>17729346.184739981</v>
      </c>
      <c r="J18" s="57">
        <v>3128708.1502482318</v>
      </c>
      <c r="K18" s="44">
        <v>20858054.334988214</v>
      </c>
      <c r="L18" s="44">
        <v>12052161.09</v>
      </c>
      <c r="M18" s="44">
        <v>0</v>
      </c>
      <c r="N18" s="48">
        <f>I18-'[1]SCF_financial info_EUR_BUL'!$I$18</f>
        <v>13249143.018053714</v>
      </c>
      <c r="O18" s="48"/>
      <c r="P18" s="17"/>
      <c r="Q18" s="33"/>
      <c r="R18" s="34"/>
      <c r="S18" s="22"/>
    </row>
    <row r="19" spans="1:19" s="23" customFormat="1" ht="29.25" customHeight="1" x14ac:dyDescent="0.25">
      <c r="A19" s="15" t="s">
        <v>16</v>
      </c>
      <c r="B19" s="16" t="s">
        <v>3</v>
      </c>
      <c r="C19" s="6">
        <v>104815264</v>
      </c>
      <c r="D19" s="6">
        <v>18496812</v>
      </c>
      <c r="E19" s="31">
        <f t="shared" si="4"/>
        <v>123312076</v>
      </c>
      <c r="F19" s="31">
        <v>11529679.040000001</v>
      </c>
      <c r="G19" s="31">
        <v>27977938.77</v>
      </c>
      <c r="H19" s="31">
        <f t="shared" si="5"/>
        <v>39507617.810000002</v>
      </c>
      <c r="I19" s="74">
        <v>40585973.226041861</v>
      </c>
      <c r="J19" s="57">
        <v>7162230.5693015037</v>
      </c>
      <c r="K19" s="44">
        <v>47748203.795343362</v>
      </c>
      <c r="L19" s="44">
        <v>36163632.759999998</v>
      </c>
      <c r="M19" s="44">
        <v>3679528.1</v>
      </c>
      <c r="N19" s="17">
        <f>I19-'[1]SCF_financial info_EUR_BUL'!$I$19</f>
        <v>28093718.514466729</v>
      </c>
      <c r="O19" s="48"/>
      <c r="P19" s="17"/>
      <c r="Q19" s="33"/>
      <c r="R19" s="34"/>
      <c r="S19" s="22"/>
    </row>
    <row r="20" spans="1:19" s="18" customFormat="1" ht="29.25" customHeight="1" x14ac:dyDescent="0.25">
      <c r="A20" s="60" t="s">
        <v>4</v>
      </c>
      <c r="B20" s="61"/>
      <c r="C20" s="7">
        <f>+C5+C8+C11+C14+C15+C16+C17+C18+C19</f>
        <v>7527606541</v>
      </c>
      <c r="D20" s="7">
        <f>+D5+D8+D11+D14+D15+D16+D17+D18+D19</f>
        <v>1298337112</v>
      </c>
      <c r="E20" s="42">
        <f t="shared" si="4"/>
        <v>8825943653</v>
      </c>
      <c r="F20" s="42">
        <f>+F5+F8+F11+F14+F15+F16+F17+F18+F19</f>
        <v>427809945.20625001</v>
      </c>
      <c r="G20" s="42">
        <f t="shared" ref="G20" si="6">+G5+G8+G11+G14+G15+G16+G17+G18+G19</f>
        <v>761295174.95000017</v>
      </c>
      <c r="H20" s="42">
        <f>+H5+H8+H11+H14+H15+H16+H17+H18+H19</f>
        <v>1189105120.15625</v>
      </c>
      <c r="I20" s="77">
        <f>SUM(I5+I8+I11+I14+I15+I16+I17+I18+I19)</f>
        <v>1283854400.4828181</v>
      </c>
      <c r="J20" s="42">
        <f>+J5+J8+J11+J14+J15+J16+J17+J18+J19</f>
        <v>221453344.9856832</v>
      </c>
      <c r="K20" s="31">
        <f>+K5+K8+K11+K14+K15+K16+K17+K18+K19</f>
        <v>1505307745.4685011</v>
      </c>
      <c r="L20" s="31">
        <f>+L5+L8+L14+L15+L16+L17+L18+L19</f>
        <v>973812605.23000014</v>
      </c>
      <c r="M20" s="31">
        <f>+M5+M8+M14+M15+M16+M17+M18+M19</f>
        <v>92736547.249999985</v>
      </c>
      <c r="N20" s="17">
        <f>I20-'[1]SCF_financial info_EUR_BUL'!$I$20</f>
        <v>713836205.29125822</v>
      </c>
      <c r="O20" s="48"/>
      <c r="P20" s="17"/>
      <c r="Q20" s="17"/>
      <c r="R20" s="34"/>
      <c r="S20" s="21"/>
    </row>
    <row r="21" spans="1:19" s="18" customFormat="1" ht="29.25" customHeight="1" x14ac:dyDescent="0.2">
      <c r="A21" s="1"/>
      <c r="B21" s="1"/>
      <c r="C21" s="4"/>
      <c r="D21" s="4"/>
      <c r="E21" s="4"/>
      <c r="F21" s="4"/>
      <c r="G21" s="36"/>
      <c r="H21" s="4"/>
      <c r="I21" s="53">
        <v>1138343645.0058086</v>
      </c>
      <c r="J21" s="35">
        <v>196088623.74007213</v>
      </c>
      <c r="K21" s="35">
        <v>1334432268.7458811</v>
      </c>
      <c r="L21" s="35"/>
      <c r="M21" s="35"/>
      <c r="N21" s="17"/>
      <c r="O21" s="50"/>
      <c r="P21" s="17"/>
      <c r="Q21" s="17"/>
    </row>
    <row r="22" spans="1:19" s="18" customFormat="1" ht="29.25" customHeight="1" x14ac:dyDescent="0.2">
      <c r="A22" s="1"/>
      <c r="B22" s="1"/>
      <c r="C22" s="4"/>
      <c r="D22" s="4"/>
      <c r="E22" s="4"/>
      <c r="F22" s="4"/>
      <c r="G22" s="36">
        <v>450656897.47000009</v>
      </c>
      <c r="H22" s="4"/>
      <c r="I22" s="53"/>
      <c r="J22" s="35"/>
      <c r="K22" s="35"/>
      <c r="L22" s="35">
        <v>745171223.19000006</v>
      </c>
      <c r="M22" s="35"/>
      <c r="N22" s="47">
        <f>N20-N21</f>
        <v>713836205.29125822</v>
      </c>
      <c r="O22" s="50" t="s">
        <v>21</v>
      </c>
      <c r="P22" s="17"/>
      <c r="Q22" s="17"/>
    </row>
    <row r="23" spans="1:19" s="18" customFormat="1" ht="29.25" customHeight="1" x14ac:dyDescent="0.2">
      <c r="A23" s="1"/>
      <c r="B23" s="1"/>
      <c r="C23" s="4"/>
      <c r="D23" s="4"/>
      <c r="E23" s="4"/>
      <c r="F23" s="4"/>
      <c r="G23" s="35"/>
      <c r="H23" s="4"/>
      <c r="I23" s="53"/>
      <c r="J23" s="35"/>
      <c r="K23" s="35"/>
      <c r="L23" s="53">
        <f>+L20-L22</f>
        <v>228641382.04000008</v>
      </c>
      <c r="M23" s="35"/>
      <c r="N23" s="49"/>
      <c r="O23" s="49"/>
    </row>
    <row r="24" spans="1:19" s="18" customFormat="1" ht="29.25" customHeight="1" x14ac:dyDescent="0.2">
      <c r="A24" s="1"/>
      <c r="B24" s="1"/>
      <c r="C24" s="4"/>
      <c r="D24" s="4"/>
      <c r="E24" s="4"/>
      <c r="F24" s="4"/>
      <c r="G24" s="35"/>
      <c r="H24" s="4"/>
      <c r="I24" s="78"/>
      <c r="J24" s="35"/>
      <c r="K24" s="35"/>
      <c r="L24" s="51"/>
      <c r="M24" s="52"/>
      <c r="N24" s="49"/>
      <c r="O24" s="49"/>
    </row>
    <row r="25" spans="1:19" s="18" customFormat="1" ht="29.25" customHeight="1" x14ac:dyDescent="0.2">
      <c r="A25" s="1"/>
      <c r="B25" s="1"/>
      <c r="C25" s="4"/>
      <c r="D25" s="4"/>
      <c r="E25" s="4"/>
      <c r="F25" s="4"/>
      <c r="G25" s="35"/>
      <c r="H25" s="4"/>
      <c r="I25" s="79"/>
      <c r="J25" s="4"/>
      <c r="K25" s="4"/>
      <c r="L25" s="28"/>
      <c r="M25" s="9"/>
    </row>
    <row r="26" spans="1:19" s="18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79"/>
      <c r="J26" s="4"/>
      <c r="K26" s="4"/>
      <c r="L26" s="28"/>
      <c r="M26" s="9"/>
    </row>
    <row r="27" spans="1:19" s="18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79"/>
      <c r="J27" s="4"/>
      <c r="K27" s="4"/>
      <c r="L27" s="28"/>
      <c r="M27" s="9"/>
    </row>
    <row r="28" spans="1:19" s="18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80"/>
      <c r="J28" s="21"/>
      <c r="K28" s="26"/>
      <c r="L28" s="28"/>
      <c r="M28" s="9"/>
    </row>
    <row r="29" spans="1:19" s="18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80"/>
      <c r="J29" s="21"/>
      <c r="K29" s="27"/>
      <c r="L29" s="28"/>
      <c r="M29" s="9"/>
    </row>
    <row r="30" spans="1:19" x14ac:dyDescent="0.25">
      <c r="K30" s="27"/>
    </row>
    <row r="31" spans="1:19" x14ac:dyDescent="0.25">
      <c r="K31" s="27"/>
    </row>
    <row r="32" spans="1:19" x14ac:dyDescent="0.25">
      <c r="K32" s="27"/>
    </row>
    <row r="33" spans="11:11" x14ac:dyDescent="0.25">
      <c r="K33" s="27"/>
    </row>
    <row r="34" spans="11:11" x14ac:dyDescent="0.25">
      <c r="K34" s="27"/>
    </row>
    <row r="35" spans="11:11" x14ac:dyDescent="0.25">
      <c r="K35" s="27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4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Константин Илиев</cp:lastModifiedBy>
  <cp:lastPrinted>2018-01-05T09:27:16Z</cp:lastPrinted>
  <dcterms:created xsi:type="dcterms:W3CDTF">2007-11-29T09:10:22Z</dcterms:created>
  <dcterms:modified xsi:type="dcterms:W3CDTF">2023-01-31T09:24:40Z</dcterms:modified>
</cp:coreProperties>
</file>