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4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T17" i="5" l="1"/>
  <c r="U17" i="5"/>
  <c r="T18" i="5"/>
  <c r="U18" i="5"/>
  <c r="T6" i="5"/>
  <c r="U6" i="5"/>
  <c r="T7" i="5"/>
  <c r="U7" i="5"/>
  <c r="T8" i="5"/>
  <c r="U8" i="5"/>
  <c r="T9" i="5"/>
  <c r="U9" i="5"/>
  <c r="T10" i="5"/>
  <c r="U10" i="5"/>
  <c r="T11" i="5"/>
  <c r="U11" i="5"/>
  <c r="T12" i="5"/>
  <c r="U12" i="5"/>
  <c r="T13" i="5"/>
  <c r="U13" i="5"/>
  <c r="T14" i="5"/>
  <c r="U14" i="5"/>
  <c r="T15" i="5"/>
  <c r="U15" i="5"/>
  <c r="T16" i="5"/>
  <c r="U16" i="5"/>
  <c r="U5" i="5"/>
  <c r="T5" i="5"/>
  <c r="L15" i="5"/>
  <c r="F13" i="5" l="1"/>
  <c r="L17" i="5" l="1"/>
  <c r="L14" i="5"/>
  <c r="L12" i="5"/>
  <c r="M17" i="5" l="1"/>
  <c r="L16" i="5" l="1"/>
  <c r="M15" i="5" l="1"/>
  <c r="K13" i="5" l="1"/>
  <c r="K14" i="5"/>
  <c r="K15" i="5"/>
  <c r="K16" i="5"/>
  <c r="K17" i="5"/>
  <c r="K12" i="5"/>
  <c r="K9" i="5"/>
  <c r="E13" i="5" l="1"/>
  <c r="E12" i="5" l="1"/>
  <c r="L13" i="5" l="1"/>
  <c r="H16" i="5" l="1"/>
  <c r="I5" i="5" l="1"/>
  <c r="J5" i="5"/>
  <c r="K6" i="5"/>
  <c r="K7" i="5"/>
  <c r="I8" i="5"/>
  <c r="I18" i="5" s="1"/>
  <c r="J8" i="5"/>
  <c r="J18" i="5" s="1"/>
  <c r="K10" i="5"/>
  <c r="K8" i="5" s="1"/>
  <c r="K11" i="5"/>
  <c r="K5" i="5" l="1"/>
  <c r="K18" i="5" s="1"/>
  <c r="H11" i="5"/>
  <c r="E11" i="5"/>
  <c r="M5" i="5" l="1"/>
  <c r="M8" i="5"/>
  <c r="M18" i="5" l="1"/>
  <c r="L8" i="5" l="1"/>
  <c r="L5" i="5"/>
  <c r="L18" i="5" l="1"/>
  <c r="H6" i="5"/>
  <c r="H7" i="5"/>
  <c r="H9" i="5"/>
  <c r="H10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C18" i="5" s="1"/>
  <c r="F18" i="5" l="1"/>
  <c r="D18" i="5"/>
  <c r="E8" i="5"/>
  <c r="H5" i="5"/>
  <c r="H18" i="5" s="1"/>
  <c r="G18" i="5"/>
  <c r="E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<sst xmlns="http://schemas.openxmlformats.org/spreadsheetml/2006/main" count="43" uniqueCount="28">
  <si>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</si>
  <si>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</si>
  <si>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</si>
  <si>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</si>
  <si>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</si>
  <si>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</si>
  <si>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</si>
  <si>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</si>
  <si>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</si>
  <si>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</si>
  <si>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</si>
  <si>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</si>
  <si>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</si>
  <si>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</si>
  <si>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</si>
  <si>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</si>
  <si>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</si>
  <si>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</si>
  <si>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</si>
  <si>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</si>
  <si>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</si>
  <si>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30.04.2024</t>
  </si>
  <si>
    <t>Получени средства от ЕК на основание изпратени заявления за плащане към 30.04.2024</t>
  </si>
  <si>
    <t>Общо получени средства от ЕК към 30.04.2024</t>
  </si>
  <si>
    <t>Платено към 30.04.2024</t>
  </si>
  <si>
    <t>Общо платено към 30.04.2024</t>
  </si>
  <si>
    <t>Обща сума на публичните разходи, декларирани пред ЕК със Заявления за плащане 
към 30.04.2024</t>
  </si>
  <si>
    <t>Обща сума на публичните разходи, декларирани пред ЕК с Годишни счетоводни отчети 
към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</si>
</sst>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165" fontId="4" fillId="2" borderId="0" xfId="1" applyFont="1" applyFill="1" applyBorder="1"/>
    <xf numFmtId="172" fontId="7" fillId="2" borderId="1" xfId="0" applyNumberFormat="1" applyFont="1" applyFill="1" applyBorder="1" applyAlignment="1">
      <alignment horizontal="center" vertical="center"/>
    </xf>
    <xf numFmtId="172" fontId="4" fillId="2" borderId="0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Alignment="1">
      <alignment horizontal="center" vertical="center"/>
    </xf>
    <xf numFmtId="0" fontId="8" fillId="2" borderId="0" xfId="0" applyFont="1" applyFill="1"/>
    <xf numFmtId="172" fontId="8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165" fontId="8" fillId="2" borderId="0" xfId="1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7" sqref="L17"/>
    </sheetView>
  </sheetViews>
  <sheetFormatPr defaultColWidth="9.140625" defaultRowHeight="15" x14ac:dyDescent="0.25"/>
  <cols>
    <col min="1" max="1" width="37.85546875" style="24" customWidth="1"/>
    <col min="2" max="2" width="7.85546875" style="34" customWidth="1"/>
    <col min="3" max="3" width="21.7109375" style="34" customWidth="1"/>
    <col min="4" max="4" width="19.5703125" style="34" customWidth="1"/>
    <col min="5" max="5" width="20.7109375" style="34" customWidth="1"/>
    <col min="6" max="6" width="19.140625" style="34" customWidth="1"/>
    <col min="7" max="7" width="18.7109375" style="34" customWidth="1"/>
    <col min="8" max="8" width="20.28515625" style="34" customWidth="1"/>
    <col min="9" max="10" width="18.7109375" style="24" customWidth="1"/>
    <col min="11" max="11" width="18.140625" style="24" customWidth="1"/>
    <col min="12" max="12" width="22.140625" style="24" customWidth="1"/>
    <col min="13" max="13" width="21.7109375" style="24" customWidth="1"/>
    <col min="14" max="14" width="46.28515625" style="24" customWidth="1"/>
    <col min="15" max="15" width="32.140625" style="24" customWidth="1"/>
    <col min="16" max="16" width="25.7109375" style="45" customWidth="1"/>
    <col min="17" max="17" width="15.42578125" style="45" customWidth="1"/>
    <col min="18" max="18" width="17.5703125" style="45" customWidth="1"/>
    <col min="19" max="19" width="18.140625" style="45" customWidth="1"/>
    <col min="20" max="20" width="17" style="45" customWidth="1"/>
    <col min="21" max="21" width="14" style="45" customWidth="1"/>
    <col min="22" max="16384" width="9.140625" style="24"/>
  </cols>
  <sheetData>
    <row r="1" spans="1:21" s="9" customFormat="1" ht="11.25" customHeight="1" x14ac:dyDescent="0.2">
      <c r="A1" s="6"/>
      <c r="B1" s="6"/>
      <c r="C1" s="7"/>
      <c r="D1" s="7"/>
      <c r="E1" s="7"/>
      <c r="F1" s="7"/>
      <c r="G1" s="7"/>
      <c r="H1" s="7"/>
      <c r="I1" s="8"/>
      <c r="J1" s="8"/>
      <c r="K1" s="8"/>
      <c r="L1" s="8"/>
      <c r="P1" s="41"/>
      <c r="Q1" s="41"/>
      <c r="R1" s="41"/>
      <c r="S1" s="41"/>
      <c r="T1" s="41"/>
      <c r="U1" s="41"/>
    </row>
    <row r="2" spans="1:21" s="10" customFormat="1" ht="12.75" customHeight="1" x14ac:dyDescent="0.2">
      <c r="A2" s="59" t="s">
        <v>11</v>
      </c>
      <c r="B2" s="59" t="s">
        <v>0</v>
      </c>
      <c r="C2" s="55" t="s">
        <v>8</v>
      </c>
      <c r="D2" s="62" t="s">
        <v>9</v>
      </c>
      <c r="E2" s="55" t="s">
        <v>10</v>
      </c>
      <c r="F2" s="55" t="s">
        <v>21</v>
      </c>
      <c r="G2" s="55" t="s">
        <v>22</v>
      </c>
      <c r="H2" s="55" t="s">
        <v>23</v>
      </c>
      <c r="I2" s="64" t="s">
        <v>24</v>
      </c>
      <c r="J2" s="65"/>
      <c r="K2" s="57" t="s">
        <v>25</v>
      </c>
      <c r="L2" s="57" t="s">
        <v>26</v>
      </c>
      <c r="M2" s="55" t="s">
        <v>27</v>
      </c>
      <c r="N2" s="9"/>
      <c r="O2" s="9"/>
      <c r="P2" s="42"/>
      <c r="Q2" s="42"/>
      <c r="R2" s="42"/>
      <c r="S2" s="42"/>
      <c r="T2" s="42"/>
      <c r="U2" s="42"/>
    </row>
    <row r="3" spans="1:21" s="10" customFormat="1" ht="94.5" customHeight="1" x14ac:dyDescent="0.2">
      <c r="A3" s="60"/>
      <c r="B3" s="60"/>
      <c r="C3" s="61"/>
      <c r="D3" s="63"/>
      <c r="E3" s="61"/>
      <c r="F3" s="61"/>
      <c r="G3" s="61"/>
      <c r="H3" s="61"/>
      <c r="I3" s="11" t="s">
        <v>1</v>
      </c>
      <c r="J3" s="11" t="s">
        <v>4</v>
      </c>
      <c r="K3" s="58"/>
      <c r="L3" s="58"/>
      <c r="M3" s="56"/>
      <c r="N3" s="9"/>
      <c r="O3" s="9"/>
      <c r="P3" s="42"/>
      <c r="Q3" s="42"/>
      <c r="R3" s="42"/>
      <c r="S3" s="42"/>
      <c r="T3" s="42"/>
      <c r="U3" s="42"/>
    </row>
    <row r="4" spans="1:21" s="10" customFormat="1" ht="18.75" customHeight="1" x14ac:dyDescent="0.2">
      <c r="A4" s="12">
        <v>1</v>
      </c>
      <c r="B4" s="13">
        <v>2</v>
      </c>
      <c r="C4" s="14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5">
        <v>9</v>
      </c>
      <c r="J4" s="16">
        <v>10</v>
      </c>
      <c r="K4" s="16">
        <v>11</v>
      </c>
      <c r="L4" s="16">
        <v>12</v>
      </c>
      <c r="M4" s="14">
        <v>13</v>
      </c>
      <c r="N4" s="9"/>
      <c r="O4" s="9"/>
      <c r="P4" s="42"/>
      <c r="Q4" s="42"/>
      <c r="R4" s="42"/>
      <c r="S4" s="42"/>
      <c r="T4" s="42"/>
      <c r="U4" s="42"/>
    </row>
    <row r="5" spans="1:21" s="19" customFormat="1" ht="39.6" customHeight="1" x14ac:dyDescent="0.2">
      <c r="A5" s="17" t="s">
        <v>12</v>
      </c>
      <c r="B5" s="18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40399725</v>
      </c>
      <c r="G5" s="2">
        <f t="shared" si="0"/>
        <v>0</v>
      </c>
      <c r="H5" s="2">
        <f t="shared" si="0"/>
        <v>40399725</v>
      </c>
      <c r="I5" s="5">
        <f>+I6+I7</f>
        <v>13339100.064934067</v>
      </c>
      <c r="J5" s="5">
        <f>+J6+J7</f>
        <v>2353958.8358906452</v>
      </c>
      <c r="K5" s="5">
        <f>K6+K7</f>
        <v>15693058.900824713</v>
      </c>
      <c r="L5" s="5">
        <f>L6+L7</f>
        <v>0</v>
      </c>
      <c r="M5" s="2">
        <f t="shared" si="0"/>
        <v>0</v>
      </c>
      <c r="N5" s="9"/>
      <c r="O5" s="9"/>
      <c r="P5" s="43"/>
      <c r="Q5" s="43">
        <v>40399725</v>
      </c>
      <c r="R5" s="43">
        <v>0</v>
      </c>
      <c r="S5" s="43">
        <v>40399725</v>
      </c>
      <c r="T5" s="44">
        <f>+F5-Q5</f>
        <v>0</v>
      </c>
      <c r="U5" s="44">
        <f>+G5-R5</f>
        <v>0</v>
      </c>
    </row>
    <row r="6" spans="1:21" ht="29.25" customHeight="1" x14ac:dyDescent="0.25">
      <c r="A6" s="20" t="s">
        <v>5</v>
      </c>
      <c r="B6" s="21" t="s">
        <v>2</v>
      </c>
      <c r="C6" s="22">
        <v>734610000</v>
      </c>
      <c r="D6" s="22">
        <v>129637059</v>
      </c>
      <c r="E6" s="3">
        <f>+C6+D6</f>
        <v>864247059</v>
      </c>
      <c r="F6" s="3">
        <v>18365250</v>
      </c>
      <c r="G6" s="3">
        <v>0</v>
      </c>
      <c r="H6" s="3">
        <f>F6+G6</f>
        <v>18365250</v>
      </c>
      <c r="I6" s="3">
        <v>0</v>
      </c>
      <c r="J6" s="3">
        <v>0</v>
      </c>
      <c r="K6" s="3">
        <f>+I6+J6</f>
        <v>0</v>
      </c>
      <c r="L6" s="23">
        <v>0</v>
      </c>
      <c r="M6" s="3">
        <v>0</v>
      </c>
      <c r="N6" s="9"/>
      <c r="O6" s="9"/>
      <c r="Q6" s="45">
        <v>18365250</v>
      </c>
      <c r="R6" s="45">
        <v>0</v>
      </c>
      <c r="S6" s="45">
        <v>18365250</v>
      </c>
      <c r="T6" s="44">
        <f t="shared" ref="T6:T16" si="1">+F6-Q6</f>
        <v>0</v>
      </c>
      <c r="U6" s="44">
        <f t="shared" ref="U6:U16" si="2">+G6-R6</f>
        <v>0</v>
      </c>
    </row>
    <row r="7" spans="1:21" ht="29.25" customHeight="1" x14ac:dyDescent="0.25">
      <c r="A7" s="20" t="s">
        <v>6</v>
      </c>
      <c r="B7" s="21" t="s">
        <v>2</v>
      </c>
      <c r="C7" s="22">
        <v>881379000</v>
      </c>
      <c r="D7" s="22">
        <v>155537473</v>
      </c>
      <c r="E7" s="3">
        <f>+C7+D7</f>
        <v>1036916473</v>
      </c>
      <c r="F7" s="3">
        <v>22034475</v>
      </c>
      <c r="G7" s="3">
        <v>0</v>
      </c>
      <c r="H7" s="3">
        <f>F7+G7</f>
        <v>22034475</v>
      </c>
      <c r="I7" s="3">
        <v>13339100.064934067</v>
      </c>
      <c r="J7" s="3">
        <v>2353958.8358906452</v>
      </c>
      <c r="K7" s="3">
        <f>+I7+J7</f>
        <v>15693058.900824713</v>
      </c>
      <c r="L7" s="23">
        <v>0</v>
      </c>
      <c r="M7" s="3">
        <v>0</v>
      </c>
      <c r="N7" s="9"/>
      <c r="O7" s="9"/>
      <c r="Q7" s="45">
        <v>22034475</v>
      </c>
      <c r="R7" s="45">
        <v>0</v>
      </c>
      <c r="S7" s="45">
        <v>22034475</v>
      </c>
      <c r="T7" s="44">
        <f t="shared" si="1"/>
        <v>0</v>
      </c>
      <c r="U7" s="44">
        <f t="shared" si="2"/>
        <v>0</v>
      </c>
    </row>
    <row r="8" spans="1:21" s="19" customFormat="1" ht="29.25" customHeight="1" x14ac:dyDescent="0.2">
      <c r="A8" s="17" t="s">
        <v>13</v>
      </c>
      <c r="B8" s="18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 t="shared" ref="F8:K8" si="3">F9+F10</f>
        <v>38289752.324999996</v>
      </c>
      <c r="G8" s="2">
        <f t="shared" si="3"/>
        <v>0</v>
      </c>
      <c r="H8" s="2">
        <f>H9+H10</f>
        <v>38289752.324999996</v>
      </c>
      <c r="I8" s="2">
        <f>+I9+I10</f>
        <v>32065441.791975785</v>
      </c>
      <c r="J8" s="2">
        <f>+J9+J10</f>
        <v>6741902.2665569093</v>
      </c>
      <c r="K8" s="2">
        <f t="shared" si="3"/>
        <v>38807344.058532692</v>
      </c>
      <c r="L8" s="5">
        <f>L9+L10</f>
        <v>0</v>
      </c>
      <c r="M8" s="2">
        <f>M9+M10</f>
        <v>0</v>
      </c>
      <c r="N8" s="9"/>
      <c r="O8" s="9"/>
      <c r="P8" s="43"/>
      <c r="Q8" s="43">
        <v>38289752.324999996</v>
      </c>
      <c r="R8" s="43">
        <v>0</v>
      </c>
      <c r="S8" s="43">
        <v>38289752.324999996</v>
      </c>
      <c r="T8" s="44">
        <f t="shared" si="1"/>
        <v>0</v>
      </c>
      <c r="U8" s="44">
        <f t="shared" si="2"/>
        <v>0</v>
      </c>
    </row>
    <row r="9" spans="1:21" ht="29.25" customHeight="1" x14ac:dyDescent="0.25">
      <c r="A9" s="20" t="s">
        <v>5</v>
      </c>
      <c r="B9" s="21" t="s">
        <v>2</v>
      </c>
      <c r="C9" s="22">
        <v>1171798777</v>
      </c>
      <c r="D9" s="22">
        <v>228123592</v>
      </c>
      <c r="E9" s="3">
        <f>+C9+D9</f>
        <v>1399922369</v>
      </c>
      <c r="F9" s="3">
        <v>29294969.424999997</v>
      </c>
      <c r="G9" s="3">
        <v>0</v>
      </c>
      <c r="H9" s="3">
        <f>F9+G9</f>
        <v>29294969.424999997</v>
      </c>
      <c r="I9" s="3">
        <v>31593342.243446518</v>
      </c>
      <c r="J9" s="3">
        <v>6658590.5830261325</v>
      </c>
      <c r="K9" s="3">
        <f>I9+J9</f>
        <v>38251932.826472647</v>
      </c>
      <c r="L9" s="23">
        <v>0</v>
      </c>
      <c r="M9" s="3">
        <v>0</v>
      </c>
      <c r="N9" s="9"/>
      <c r="O9" s="9"/>
      <c r="P9" s="46"/>
      <c r="Q9" s="45">
        <v>29294969.424999997</v>
      </c>
      <c r="R9" s="45">
        <v>0</v>
      </c>
      <c r="S9" s="45">
        <v>29294969.424999997</v>
      </c>
      <c r="T9" s="44">
        <f t="shared" si="1"/>
        <v>0</v>
      </c>
      <c r="U9" s="44">
        <f t="shared" si="2"/>
        <v>0</v>
      </c>
    </row>
    <row r="10" spans="1:21" ht="29.25" customHeight="1" x14ac:dyDescent="0.25">
      <c r="A10" s="20" t="s">
        <v>6</v>
      </c>
      <c r="B10" s="21" t="s">
        <v>2</v>
      </c>
      <c r="C10" s="22">
        <v>359791316</v>
      </c>
      <c r="D10" s="22">
        <v>63492586</v>
      </c>
      <c r="E10" s="3">
        <f>+C10+D10</f>
        <v>423283902</v>
      </c>
      <c r="F10" s="3">
        <v>8994782.9000000004</v>
      </c>
      <c r="G10" s="4">
        <v>0</v>
      </c>
      <c r="H10" s="3">
        <f>F10+G10</f>
        <v>8994782.9000000004</v>
      </c>
      <c r="I10" s="3">
        <v>472099.54852926888</v>
      </c>
      <c r="J10" s="3">
        <v>83311.683530777213</v>
      </c>
      <c r="K10" s="3">
        <f>I10+J10</f>
        <v>555411.23206004605</v>
      </c>
      <c r="L10" s="23">
        <v>0</v>
      </c>
      <c r="M10" s="3">
        <v>0</v>
      </c>
      <c r="N10" s="9"/>
      <c r="O10" s="9"/>
      <c r="P10" s="46"/>
      <c r="Q10" s="45">
        <v>8994782.9000000004</v>
      </c>
      <c r="R10" s="45">
        <v>0</v>
      </c>
      <c r="S10" s="45">
        <v>8994782.9000000004</v>
      </c>
      <c r="T10" s="44">
        <f t="shared" si="1"/>
        <v>0</v>
      </c>
      <c r="U10" s="44">
        <f t="shared" si="2"/>
        <v>0</v>
      </c>
    </row>
    <row r="11" spans="1:21" s="19" customFormat="1" ht="27.75" customHeight="1" x14ac:dyDescent="0.25">
      <c r="A11" s="17" t="s">
        <v>14</v>
      </c>
      <c r="B11" s="18" t="s">
        <v>2</v>
      </c>
      <c r="C11" s="2">
        <v>100279500</v>
      </c>
      <c r="D11" s="2">
        <v>21200840</v>
      </c>
      <c r="E11" s="2">
        <f>+C11+D11</f>
        <v>121480340</v>
      </c>
      <c r="F11" s="2">
        <v>2506987.5</v>
      </c>
      <c r="G11" s="2">
        <v>0</v>
      </c>
      <c r="H11" s="2">
        <f>+F11+G11</f>
        <v>2506987.5</v>
      </c>
      <c r="I11" s="2">
        <v>1019702.3872217933</v>
      </c>
      <c r="J11" s="2">
        <v>201781.23865571138</v>
      </c>
      <c r="K11" s="2">
        <f>+I11+J11</f>
        <v>1221483.6258775047</v>
      </c>
      <c r="L11" s="5">
        <v>0</v>
      </c>
      <c r="M11" s="2">
        <v>0</v>
      </c>
      <c r="N11" s="9"/>
      <c r="O11" s="9"/>
      <c r="P11" s="46"/>
      <c r="Q11" s="43">
        <v>2506987.5</v>
      </c>
      <c r="R11" s="43">
        <v>0</v>
      </c>
      <c r="S11" s="43">
        <v>2506987.5</v>
      </c>
      <c r="T11" s="44">
        <f t="shared" si="1"/>
        <v>0</v>
      </c>
      <c r="U11" s="44">
        <f t="shared" si="2"/>
        <v>0</v>
      </c>
    </row>
    <row r="12" spans="1:21" s="25" customFormat="1" ht="29.25" customHeight="1" x14ac:dyDescent="0.25">
      <c r="A12" s="17" t="s">
        <v>15</v>
      </c>
      <c r="B12" s="18" t="s">
        <v>2</v>
      </c>
      <c r="C12" s="2">
        <v>1228150000</v>
      </c>
      <c r="D12" s="2">
        <v>271443382</v>
      </c>
      <c r="E12" s="2">
        <f>+C12+D12</f>
        <v>1499593382</v>
      </c>
      <c r="F12" s="2">
        <v>30703750</v>
      </c>
      <c r="G12" s="2">
        <v>148811453.78</v>
      </c>
      <c r="H12" s="2">
        <f t="shared" ref="H12:H17" si="4">F12+G12</f>
        <v>179515203.78</v>
      </c>
      <c r="I12" s="2">
        <v>166866522.09036571</v>
      </c>
      <c r="J12" s="36">
        <v>39855300.332851015</v>
      </c>
      <c r="K12" s="2">
        <f>I12+J12</f>
        <v>206721822.42321673</v>
      </c>
      <c r="L12" s="2">
        <f>385405201.87/1.9558</f>
        <v>197057573.30504143</v>
      </c>
      <c r="M12" s="2">
        <v>0</v>
      </c>
      <c r="N12" s="9"/>
      <c r="O12" s="40"/>
      <c r="P12" s="46"/>
      <c r="Q12" s="47">
        <v>30703750</v>
      </c>
      <c r="R12" s="47">
        <v>148811453.78</v>
      </c>
      <c r="S12" s="47">
        <v>179515203.78</v>
      </c>
      <c r="T12" s="44">
        <f t="shared" si="1"/>
        <v>0</v>
      </c>
      <c r="U12" s="44">
        <f t="shared" si="2"/>
        <v>0</v>
      </c>
    </row>
    <row r="13" spans="1:21" s="25" customFormat="1" ht="29.25" customHeight="1" x14ac:dyDescent="0.25">
      <c r="A13" s="26" t="s">
        <v>20</v>
      </c>
      <c r="B13" s="18" t="s">
        <v>2</v>
      </c>
      <c r="C13" s="2">
        <v>2719210005</v>
      </c>
      <c r="D13" s="2">
        <v>598707676</v>
      </c>
      <c r="E13" s="2">
        <f>C13+D13</f>
        <v>3317917681</v>
      </c>
      <c r="F13" s="39">
        <f>38026751+359442002+5990700.03</f>
        <v>403459453.02999997</v>
      </c>
      <c r="G13" s="2">
        <v>55530650.719999999</v>
      </c>
      <c r="H13" s="2">
        <f t="shared" si="4"/>
        <v>458990103.75</v>
      </c>
      <c r="I13" s="37">
        <v>73180611.254556894</v>
      </c>
      <c r="J13" s="37">
        <v>18361915.984518081</v>
      </c>
      <c r="K13" s="2">
        <f t="shared" ref="K13:K17" si="5">I13+J13</f>
        <v>91542527.239074975</v>
      </c>
      <c r="L13" s="2">
        <f>138616621.05/1.9558</f>
        <v>70874640.070559368</v>
      </c>
      <c r="M13" s="2">
        <v>0</v>
      </c>
      <c r="N13" s="9"/>
      <c r="O13" s="40"/>
      <c r="P13" s="46"/>
      <c r="Q13" s="48">
        <v>397468753</v>
      </c>
      <c r="R13" s="47">
        <v>55530650.719999999</v>
      </c>
      <c r="S13" s="47">
        <v>452999403.72000003</v>
      </c>
      <c r="T13" s="44">
        <f t="shared" si="1"/>
        <v>5990700.0299999714</v>
      </c>
      <c r="U13" s="44">
        <f t="shared" si="2"/>
        <v>0</v>
      </c>
    </row>
    <row r="14" spans="1:21" s="25" customFormat="1" ht="43.15" customHeight="1" x14ac:dyDescent="0.25">
      <c r="A14" s="17" t="s">
        <v>16</v>
      </c>
      <c r="B14" s="18" t="s">
        <v>2</v>
      </c>
      <c r="C14" s="2">
        <v>885510000</v>
      </c>
      <c r="D14" s="2">
        <v>207936113</v>
      </c>
      <c r="E14" s="2">
        <f t="shared" ref="E14:E17" si="6">+C14+D14</f>
        <v>1093446113</v>
      </c>
      <c r="F14" s="2">
        <v>22137750</v>
      </c>
      <c r="G14" s="2">
        <v>13395205.449999999</v>
      </c>
      <c r="H14" s="2">
        <f t="shared" si="4"/>
        <v>35532955.450000003</v>
      </c>
      <c r="I14" s="2">
        <v>18027361.534489192</v>
      </c>
      <c r="J14" s="2">
        <v>4768820.8024214776</v>
      </c>
      <c r="K14" s="2">
        <f t="shared" si="5"/>
        <v>22796182.336910669</v>
      </c>
      <c r="L14" s="2">
        <f>39288065.88/1.9558</f>
        <v>20087977.236936294</v>
      </c>
      <c r="M14" s="2">
        <v>0</v>
      </c>
      <c r="N14" s="9"/>
      <c r="O14" s="40"/>
      <c r="P14" s="46"/>
      <c r="Q14" s="47">
        <v>22137750</v>
      </c>
      <c r="R14" s="47">
        <v>13395205.449999999</v>
      </c>
      <c r="S14" s="47">
        <v>35532955.450000003</v>
      </c>
      <c r="T14" s="44">
        <f t="shared" si="1"/>
        <v>0</v>
      </c>
      <c r="U14" s="44">
        <f t="shared" si="2"/>
        <v>0</v>
      </c>
    </row>
    <row r="15" spans="1:21" s="25" customFormat="1" ht="29.25" customHeight="1" x14ac:dyDescent="0.25">
      <c r="A15" s="27" t="s">
        <v>17</v>
      </c>
      <c r="B15" s="18" t="s">
        <v>2</v>
      </c>
      <c r="C15" s="2">
        <v>1648947711</v>
      </c>
      <c r="D15" s="2">
        <v>318564355</v>
      </c>
      <c r="E15" s="2">
        <f t="shared" si="6"/>
        <v>1967512066</v>
      </c>
      <c r="F15" s="2">
        <v>41223692.775000006</v>
      </c>
      <c r="G15" s="2">
        <v>11631219.470000001</v>
      </c>
      <c r="H15" s="2">
        <f t="shared" si="4"/>
        <v>52854912.245000005</v>
      </c>
      <c r="I15" s="2">
        <v>72435779.439675227</v>
      </c>
      <c r="J15" s="2">
        <v>15395253.93234586</v>
      </c>
      <c r="K15" s="2">
        <f t="shared" si="5"/>
        <v>87831033.372021079</v>
      </c>
      <c r="L15" s="2">
        <f>29139820.42/1.9558</f>
        <v>14899182.135187648</v>
      </c>
      <c r="M15" s="2">
        <f>(18084550.83-40671.75)/1.9558</f>
        <v>9225830.3916555885</v>
      </c>
      <c r="N15" s="38"/>
      <c r="O15" s="40"/>
      <c r="P15" s="46"/>
      <c r="Q15" s="47">
        <v>41223692.775000006</v>
      </c>
      <c r="R15" s="47">
        <v>11631219.470000001</v>
      </c>
      <c r="S15" s="47">
        <v>52854912.245000005</v>
      </c>
      <c r="T15" s="44">
        <f t="shared" si="1"/>
        <v>0</v>
      </c>
      <c r="U15" s="44">
        <f t="shared" si="2"/>
        <v>0</v>
      </c>
    </row>
    <row r="16" spans="1:21" s="25" customFormat="1" ht="29.25" customHeight="1" x14ac:dyDescent="0.25">
      <c r="A16" s="17" t="s">
        <v>18</v>
      </c>
      <c r="B16" s="18" t="s">
        <v>2</v>
      </c>
      <c r="C16" s="2">
        <v>786795000</v>
      </c>
      <c r="D16" s="2">
        <v>178124788</v>
      </c>
      <c r="E16" s="2">
        <f t="shared" si="6"/>
        <v>964919788</v>
      </c>
      <c r="F16" s="2">
        <v>19669875</v>
      </c>
      <c r="G16" s="2">
        <v>279081.81</v>
      </c>
      <c r="H16" s="2">
        <f t="shared" si="4"/>
        <v>19948956.809999999</v>
      </c>
      <c r="I16" s="2">
        <v>34637100.484193414</v>
      </c>
      <c r="J16" s="2">
        <v>7480580.9247224964</v>
      </c>
      <c r="K16" s="2">
        <f t="shared" si="5"/>
        <v>42117681.408915907</v>
      </c>
      <c r="L16" s="2">
        <f>689137.5/1.9558</f>
        <v>352355.81347786071</v>
      </c>
      <c r="M16" s="2">
        <v>0</v>
      </c>
      <c r="N16" s="38"/>
      <c r="O16" s="40"/>
      <c r="P16" s="46"/>
      <c r="Q16" s="47">
        <v>19669875</v>
      </c>
      <c r="R16" s="47">
        <v>0</v>
      </c>
      <c r="S16" s="47">
        <v>19669875</v>
      </c>
      <c r="T16" s="44">
        <f t="shared" si="1"/>
        <v>0</v>
      </c>
      <c r="U16" s="44">
        <f t="shared" si="2"/>
        <v>279081.81</v>
      </c>
    </row>
    <row r="17" spans="1:21" s="25" customFormat="1" ht="46.15" customHeight="1" x14ac:dyDescent="0.25">
      <c r="A17" s="17" t="s">
        <v>19</v>
      </c>
      <c r="B17" s="18" t="s">
        <v>2</v>
      </c>
      <c r="C17" s="2">
        <v>189450000</v>
      </c>
      <c r="D17" s="2">
        <v>21050001</v>
      </c>
      <c r="E17" s="2">
        <f t="shared" si="6"/>
        <v>210500001</v>
      </c>
      <c r="F17" s="2">
        <v>4736250</v>
      </c>
      <c r="G17" s="2">
        <v>19338563.010000002</v>
      </c>
      <c r="H17" s="2">
        <f t="shared" si="4"/>
        <v>24074813.010000002</v>
      </c>
      <c r="I17" s="2">
        <v>58863516.853202984</v>
      </c>
      <c r="J17" s="2">
        <v>6540390.7614669986</v>
      </c>
      <c r="K17" s="2">
        <f t="shared" si="5"/>
        <v>65403907.614669979</v>
      </c>
      <c r="L17" s="2">
        <f>53949564.3/1.9558</f>
        <v>27584397.331015442</v>
      </c>
      <c r="M17" s="2">
        <f>(11537394.54-226.18)/1.9558</f>
        <v>5898950.9970344612</v>
      </c>
      <c r="N17" s="38"/>
      <c r="O17" s="40"/>
      <c r="P17" s="46"/>
      <c r="Q17" s="47">
        <v>4736250</v>
      </c>
      <c r="R17" s="47">
        <v>19338563.010000002</v>
      </c>
      <c r="S17" s="47">
        <v>24074813.010000002</v>
      </c>
      <c r="T17" s="44">
        <f t="shared" ref="T17:T18" si="7">+F17-Q17</f>
        <v>0</v>
      </c>
      <c r="U17" s="44">
        <f t="shared" ref="U17:U18" si="8">+G17-R17</f>
        <v>0</v>
      </c>
    </row>
    <row r="18" spans="1:21" s="19" customFormat="1" ht="36" customHeight="1" x14ac:dyDescent="0.25">
      <c r="A18" s="50" t="s">
        <v>3</v>
      </c>
      <c r="B18" s="51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603127235.63</v>
      </c>
      <c r="G18" s="2">
        <f t="shared" ref="G18" si="9">+G5+G8+G11+G12+G13+G14+G15+G16+G17</f>
        <v>248986174.23999998</v>
      </c>
      <c r="H18" s="2">
        <f t="shared" ref="H18:M18" si="10">+H5+H8+H11+H12+H13+H14+H15+H16+H17</f>
        <v>852113409.87</v>
      </c>
      <c r="I18" s="2">
        <f t="shared" si="10"/>
        <v>470435135.90061504</v>
      </c>
      <c r="J18" s="2">
        <f t="shared" si="10"/>
        <v>101699905.07942919</v>
      </c>
      <c r="K18" s="2">
        <f t="shared" si="10"/>
        <v>572135040.98004436</v>
      </c>
      <c r="L18" s="5">
        <f t="shared" si="10"/>
        <v>330856125.89221805</v>
      </c>
      <c r="M18" s="5">
        <f t="shared" si="10"/>
        <v>15124781.388690051</v>
      </c>
      <c r="N18" s="9"/>
      <c r="O18" s="40"/>
      <c r="P18" s="46"/>
      <c r="Q18" s="43">
        <v>597136535.60000002</v>
      </c>
      <c r="R18" s="43">
        <v>248707092.42999998</v>
      </c>
      <c r="S18" s="43">
        <v>845843628.03000009</v>
      </c>
      <c r="T18" s="44">
        <f t="shared" si="7"/>
        <v>5990700.0299999714</v>
      </c>
      <c r="U18" s="44">
        <f t="shared" si="8"/>
        <v>279081.81000000238</v>
      </c>
    </row>
    <row r="19" spans="1:21" s="19" customFormat="1" ht="36" hidden="1" customHeight="1" x14ac:dyDescent="0.2">
      <c r="A19" s="52" t="s">
        <v>7</v>
      </c>
      <c r="B19" s="53"/>
      <c r="C19" s="53"/>
      <c r="D19" s="53"/>
      <c r="E19" s="54"/>
      <c r="F19" s="54"/>
      <c r="G19" s="54"/>
      <c r="H19" s="28"/>
      <c r="I19" s="29">
        <v>5313111035</v>
      </c>
      <c r="J19" s="28">
        <v>863951362</v>
      </c>
      <c r="K19" s="28">
        <v>6177062397</v>
      </c>
      <c r="L19" s="30">
        <v>5210023103.3623095</v>
      </c>
      <c r="M19" s="31"/>
      <c r="N19" s="9"/>
      <c r="O19" s="9"/>
      <c r="P19" s="43"/>
      <c r="Q19" s="43"/>
      <c r="R19" s="43"/>
      <c r="S19" s="43"/>
      <c r="T19" s="43"/>
      <c r="U19" s="43"/>
    </row>
    <row r="20" spans="1:21" s="19" customFormat="1" ht="36" hidden="1" customHeight="1" x14ac:dyDescent="0.25">
      <c r="A20" s="50" t="s">
        <v>3</v>
      </c>
      <c r="B20" s="51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  <c r="N20" s="9"/>
      <c r="O20" s="9"/>
      <c r="P20" s="45"/>
      <c r="Q20" s="43"/>
      <c r="R20" s="43"/>
      <c r="S20" s="43"/>
      <c r="T20" s="43"/>
      <c r="U20" s="43"/>
    </row>
    <row r="21" spans="1:21" s="19" customFormat="1" ht="29.25" customHeight="1" x14ac:dyDescent="0.2">
      <c r="A21" s="6"/>
      <c r="B21" s="6"/>
      <c r="C21" s="28"/>
      <c r="D21" s="28"/>
      <c r="E21" s="28"/>
      <c r="F21" s="28"/>
      <c r="G21" s="28"/>
      <c r="H21" s="28"/>
      <c r="I21" s="28"/>
      <c r="J21" s="28"/>
      <c r="K21" s="28"/>
      <c r="L21" s="32"/>
      <c r="M21" s="32"/>
      <c r="P21" s="49"/>
      <c r="Q21" s="43"/>
      <c r="R21" s="43"/>
      <c r="S21" s="43"/>
      <c r="T21" s="43"/>
      <c r="U21" s="43"/>
    </row>
    <row r="22" spans="1:21" x14ac:dyDescent="0.25">
      <c r="B22" s="6"/>
      <c r="C22" s="28"/>
      <c r="D22" s="28"/>
      <c r="E22" s="28"/>
      <c r="F22" s="28"/>
      <c r="G22" s="28"/>
      <c r="H22" s="28"/>
      <c r="I22" s="33"/>
      <c r="J22" s="28"/>
      <c r="K22" s="28"/>
      <c r="L22" s="32"/>
      <c r="M22" s="32"/>
      <c r="P22" s="46"/>
    </row>
    <row r="23" spans="1:21" x14ac:dyDescent="0.25">
      <c r="K23" s="35"/>
    </row>
    <row r="24" spans="1:21" x14ac:dyDescent="0.25">
      <c r="K24" s="35"/>
    </row>
    <row r="25" spans="1:21" x14ac:dyDescent="0.25">
      <c r="K25" s="35"/>
    </row>
    <row r="26" spans="1:21" x14ac:dyDescent="0.25">
      <c r="K26" s="35"/>
    </row>
    <row r="27" spans="1:21" x14ac:dyDescent="0.25">
      <c r="B27" s="24"/>
      <c r="C27" s="24"/>
      <c r="D27" s="24"/>
      <c r="E27" s="24"/>
      <c r="F27" s="24"/>
      <c r="G27" s="24"/>
      <c r="H27" s="24"/>
      <c r="K27" s="3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/>
  <ignoredErrors>
    <ignoredError sqref="E13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2024-04-23T13:15:49Z</cp:lastPrinted>
  <dcterms:created xsi:type="dcterms:W3CDTF">2007-11-29T09:10:22Z</dcterms:created>
  <dcterms:modified xsi:type="dcterms:W3CDTF">2024-05-23T06:43:46Z</dcterms:modified>
</cp:coreProperties>
</file>