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4\02.2024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M19" i="5" l="1"/>
  <c r="L19" i="5"/>
  <c r="I19" i="5"/>
  <c r="K19" i="5" s="1"/>
  <c r="H19" i="5"/>
  <c r="C19" i="5"/>
  <c r="E19" i="5" s="1"/>
  <c r="M18" i="5"/>
  <c r="L18" i="5"/>
  <c r="K18" i="5"/>
  <c r="I18" i="5"/>
  <c r="H18" i="5"/>
  <c r="E18" i="5"/>
  <c r="L17" i="5"/>
  <c r="K17" i="5"/>
  <c r="H17" i="5"/>
  <c r="E17" i="5"/>
  <c r="L16" i="5"/>
  <c r="I16" i="5"/>
  <c r="K16" i="5" s="1"/>
  <c r="H16" i="5"/>
  <c r="D16" i="5"/>
  <c r="C16" i="5"/>
  <c r="E16" i="5" s="1"/>
  <c r="M15" i="5"/>
  <c r="L15" i="5"/>
  <c r="K15" i="5"/>
  <c r="H15" i="5"/>
  <c r="C15" i="5"/>
  <c r="E15" i="5" s="1"/>
  <c r="M14" i="5"/>
  <c r="L14" i="5"/>
  <c r="I14" i="5"/>
  <c r="K14" i="5" s="1"/>
  <c r="H14" i="5"/>
  <c r="C14" i="5"/>
  <c r="E14" i="5" s="1"/>
  <c r="M13" i="5"/>
  <c r="M11" i="5" s="1"/>
  <c r="L13" i="5"/>
  <c r="K13" i="5"/>
  <c r="I13" i="5"/>
  <c r="H13" i="5"/>
  <c r="C13" i="5"/>
  <c r="E13" i="5" s="1"/>
  <c r="M12" i="5"/>
  <c r="L12" i="5"/>
  <c r="I12" i="5"/>
  <c r="K12" i="5" s="1"/>
  <c r="K11" i="5" s="1"/>
  <c r="H12" i="5"/>
  <c r="E12" i="5"/>
  <c r="E11" i="5" s="1"/>
  <c r="L11" i="5"/>
  <c r="J11" i="5"/>
  <c r="I11" i="5"/>
  <c r="H11" i="5"/>
  <c r="G11" i="5"/>
  <c r="F11" i="5"/>
  <c r="D11" i="5"/>
  <c r="M10" i="5"/>
  <c r="L10" i="5"/>
  <c r="K10" i="5"/>
  <c r="I10" i="5"/>
  <c r="H10" i="5"/>
  <c r="E10" i="5"/>
  <c r="M9" i="5"/>
  <c r="L9" i="5"/>
  <c r="K9" i="5"/>
  <c r="I9" i="5"/>
  <c r="H9" i="5"/>
  <c r="E9" i="5"/>
  <c r="E8" i="5" s="1"/>
  <c r="M8" i="5"/>
  <c r="M20" i="5" s="1"/>
  <c r="L8" i="5"/>
  <c r="K8" i="5"/>
  <c r="J8" i="5"/>
  <c r="I8" i="5"/>
  <c r="H8" i="5"/>
  <c r="H20" i="5" s="1"/>
  <c r="G8" i="5"/>
  <c r="G20" i="5" s="1"/>
  <c r="F8" i="5"/>
  <c r="D8" i="5"/>
  <c r="C8" i="5"/>
  <c r="M7" i="5"/>
  <c r="L7" i="5"/>
  <c r="I7" i="5"/>
  <c r="K7" i="5" s="1"/>
  <c r="H7" i="5"/>
  <c r="E7" i="5"/>
  <c r="M6" i="5"/>
  <c r="L6" i="5"/>
  <c r="I6" i="5"/>
  <c r="K6" i="5" s="1"/>
  <c r="K5" i="5" s="1"/>
  <c r="H6" i="5"/>
  <c r="E6" i="5"/>
  <c r="E5" i="5" s="1"/>
  <c r="M5" i="5"/>
  <c r="L5" i="5"/>
  <c r="L20" i="5" s="1"/>
  <c r="J5" i="5"/>
  <c r="J20" i="5" s="1"/>
  <c r="H5" i="5"/>
  <c r="G5" i="5"/>
  <c r="F5" i="5"/>
  <c r="F20" i="5" s="1"/>
  <c r="D5" i="5"/>
  <c r="D20" i="5" s="1"/>
  <c r="C5" i="5"/>
  <c r="K20" i="5" l="1"/>
  <c r="C11" i="5"/>
  <c r="C20" i="5" s="1"/>
  <c r="E20" i="5" s="1"/>
  <c r="I5" i="5"/>
  <c r="I20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<sst xmlns="http://schemas.openxmlformats.org/spreadsheetml/2006/main" count="47" uniqueCount="31">
  <si>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</si>
  <si>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</si>
  <si>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</si>
  <si>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</si>
  <si>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</si>
  <si>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</si>
  <si>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</si>
  <si>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</si>
  <si>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</si>
  <si>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</si>
  <si>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</si>
  <si>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</si>
  <si>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</si>
  <si>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</si>
  <si>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</si>
  <si>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</si>
  <si>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</si>
  <si>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</si>
  <si>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</si>
  <si>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</si>
  <si>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</si>
  <si>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</si>
  <si>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</si>
  <si>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</si>
  <si>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29.02.2024</t>
  </si>
  <si>
    <t>Funds received from the EC based on submitted applications for payment up to  29.02.2024</t>
  </si>
  <si>
    <t>Total funds received from the EC up to  29.02.2024</t>
  </si>
  <si>
    <t>Paid up to  29.02.2024</t>
  </si>
  <si>
    <t>Total paid up to 29.02.2024</t>
  </si>
  <si>
    <t>Total public expenditure declared to the EC with Payment claims
 as per  29.02.2024</t>
  </si>
  <si>
    <t>Total public expenditure certified to the EC with Annual Accounts 
as per 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</si>
</sst>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" sqref="F2:F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242780313</v>
      </c>
      <c r="E5" s="67">
        <f>E6+E7</f>
        <v>1763535403</v>
      </c>
      <c r="F5" s="67">
        <f t="shared" ref="F5:M5" si="0">F6+F7</f>
        <v>185179115.40000001</v>
      </c>
      <c r="G5" s="67">
        <f t="shared" si="0"/>
        <v>1054997081.1299999</v>
      </c>
      <c r="H5" s="67">
        <f t="shared" si="0"/>
        <v>1240176196.53</v>
      </c>
      <c r="I5" s="68">
        <f>+I6+I7</f>
        <v>1384456678.8836541</v>
      </c>
      <c r="J5" s="68">
        <f>+J6+J7</f>
        <v>219168775.11707973</v>
      </c>
      <c r="K5" s="67">
        <f>K6+K7</f>
        <v>1603625454.0007336</v>
      </c>
      <c r="L5" s="68">
        <f>L6+L7</f>
        <v>1447046279.6676352</v>
      </c>
      <c r="M5" s="67">
        <f t="shared" si="0"/>
        <v>1143731893.7723694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3136418771.6982546</v>
      </c>
      <c r="AB5" s="47">
        <v>1461442349.48</v>
      </c>
      <c r="AC5" s="48">
        <f>+AA5-AB5</f>
        <v>1674976422.2182546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76607959</v>
      </c>
      <c r="E6" s="65">
        <f>+C6+D6</f>
        <v>515219715</v>
      </c>
      <c r="F6" s="70">
        <v>65162124.003750004</v>
      </c>
      <c r="G6" s="65">
        <v>371800814.94999993</v>
      </c>
      <c r="H6" s="65">
        <f>F6+G6</f>
        <v>436962938.95374995</v>
      </c>
      <c r="I6" s="70">
        <f>421043476.395378+4500000</f>
        <v>425543476.39537799</v>
      </c>
      <c r="J6" s="71">
        <v>74301789.952125445</v>
      </c>
      <c r="K6" s="65">
        <f>+I6+J6</f>
        <v>499845266.34750342</v>
      </c>
      <c r="L6" s="65">
        <f>493946201.352142-632.99/1.9558+4830078.98/1.9558</f>
        <v>496415495.75341004</v>
      </c>
      <c r="M6" s="65">
        <f>941996590.02/1.9558</f>
        <v>481642596.39022392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977597371.9224472</v>
      </c>
      <c r="AA6" s="49">
        <f>+K6*1.95583</f>
        <v>977612367.28043759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166172354</v>
      </c>
      <c r="E7" s="65">
        <f>+C7+D7</f>
        <v>1248315688</v>
      </c>
      <c r="F7" s="70">
        <v>120016991.39624999</v>
      </c>
      <c r="G7" s="65">
        <v>683196266.17999995</v>
      </c>
      <c r="H7" s="65">
        <f>F7+G7</f>
        <v>803213257.57624996</v>
      </c>
      <c r="I7" s="70">
        <f>820912915.934741+138000286.553535</f>
        <v>958913202.488276</v>
      </c>
      <c r="J7" s="71">
        <v>144866985.16495427</v>
      </c>
      <c r="K7" s="65">
        <f>+I7+J7</f>
        <v>1103780187.6532302</v>
      </c>
      <c r="L7" s="65">
        <f>859616034.369282-8359338.15/1.9558+186365985.31/1.9558</f>
        <v>950630783.91422522</v>
      </c>
      <c r="M7" s="65">
        <f>1294914247.82/1.9558</f>
        <v>662089297.3821454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2158773291.0121875</v>
      </c>
      <c r="AA7" s="49">
        <f t="shared" ref="AA7:AA19" si="2">+K7*1.95583</f>
        <v>2158806404.4178171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1439963913</v>
      </c>
      <c r="D8" s="67">
        <f t="shared" ref="D8:K8" si="3">D9+D10</f>
        <v>228540695</v>
      </c>
      <c r="E8" s="67">
        <f>E9+E10</f>
        <v>1668504608</v>
      </c>
      <c r="F8" s="67">
        <f t="shared" si="3"/>
        <v>158146291.68124998</v>
      </c>
      <c r="G8" s="67">
        <f t="shared" si="3"/>
        <v>1056076236.3100001</v>
      </c>
      <c r="H8" s="67">
        <f>H9+H10</f>
        <v>1214222527.99125</v>
      </c>
      <c r="I8" s="68">
        <f>+I9+I10</f>
        <v>1314359978.6296897</v>
      </c>
      <c r="J8" s="68">
        <f>+J9+J10</f>
        <v>206376643.01540464</v>
      </c>
      <c r="K8" s="67">
        <f t="shared" si="3"/>
        <v>1520736621.6450944</v>
      </c>
      <c r="L8" s="68">
        <f>L9+L10</f>
        <v>1336429406.1515489</v>
      </c>
      <c r="M8" s="67">
        <f>M9+M10</f>
        <v>1002674983.1577871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2974256684.6134758</v>
      </c>
      <c r="AA8" s="46">
        <f t="shared" si="2"/>
        <v>2974302306.7121248</v>
      </c>
      <c r="AB8" s="47">
        <v>942880842.37</v>
      </c>
      <c r="AC8" s="48">
        <f>+AA8-AB8</f>
        <v>2031421464.3421249</v>
      </c>
    </row>
    <row r="9" spans="1:29" ht="29.25" customHeight="1" outlineLevel="1" x14ac:dyDescent="0.25">
      <c r="A9" s="30" t="s">
        <v>9</v>
      </c>
      <c r="B9" s="31" t="s">
        <v>8</v>
      </c>
      <c r="C9" s="69">
        <v>335717166</v>
      </c>
      <c r="D9" s="69">
        <v>52361856</v>
      </c>
      <c r="E9" s="65">
        <f>+C9+D9</f>
        <v>388079022</v>
      </c>
      <c r="F9" s="70">
        <v>36031153.328749999</v>
      </c>
      <c r="G9" s="65">
        <v>263084058.35999998</v>
      </c>
      <c r="H9" s="65">
        <f>F9+G9</f>
        <v>299115211.68874997</v>
      </c>
      <c r="I9" s="70">
        <f>275721894.312982+38997936.9219206</f>
        <v>314719831.23490262</v>
      </c>
      <c r="J9" s="71">
        <v>48656804.878761508</v>
      </c>
      <c r="K9" s="65">
        <f>I9+J9</f>
        <v>363376636.11366415</v>
      </c>
      <c r="L9" s="65">
        <f>319474980.900099-2659056.51/1.9558</f>
        <v>318115406.0407064</v>
      </c>
      <c r="M9" s="65">
        <f>441242560.69/1.9558</f>
        <v>225607199.45290929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710692024.91110432</v>
      </c>
      <c r="AA9" s="49">
        <f t="shared" si="2"/>
        <v>710702926.21018779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1104246747</v>
      </c>
      <c r="D10" s="69">
        <v>176178839</v>
      </c>
      <c r="E10" s="65">
        <f>+C10+D10</f>
        <v>1280425586</v>
      </c>
      <c r="F10" s="70">
        <v>122115138.35249999</v>
      </c>
      <c r="G10" s="72">
        <v>792992177.95000005</v>
      </c>
      <c r="H10" s="65">
        <f>F10+G10</f>
        <v>915107316.30250001</v>
      </c>
      <c r="I10" s="70">
        <f>893745749.440978+105894397.953809</f>
        <v>999640147.39478707</v>
      </c>
      <c r="J10" s="71">
        <v>157719838.13664314</v>
      </c>
      <c r="K10" s="65">
        <f>I10+J10</f>
        <v>1157359985.5314302</v>
      </c>
      <c r="L10" s="65">
        <f>1023052184.58267-9266941.19/1.9558</f>
        <v>1018314000.1108426</v>
      </c>
      <c r="M10" s="65">
        <f>1519789171.37/1.9558</f>
        <v>777067783.70487773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2263564659.7023711</v>
      </c>
      <c r="AA10" s="49">
        <f t="shared" si="2"/>
        <v>2263599380.5019374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91613162</v>
      </c>
      <c r="E11" s="67">
        <f t="shared" si="4"/>
        <v>686723339</v>
      </c>
      <c r="F11" s="67">
        <f t="shared" si="4"/>
        <v>87752945.907499999</v>
      </c>
      <c r="G11" s="67">
        <f t="shared" si="4"/>
        <v>454786952.38</v>
      </c>
      <c r="H11" s="67">
        <f t="shared" si="4"/>
        <v>542539898.28750002</v>
      </c>
      <c r="I11" s="68">
        <f>+I12+I13</f>
        <v>569897925.54198921</v>
      </c>
      <c r="J11" s="68">
        <f>+J12+J13</f>
        <v>87333045.252289921</v>
      </c>
      <c r="K11" s="67">
        <f t="shared" si="4"/>
        <v>657230970.7942791</v>
      </c>
      <c r="L11" s="68">
        <f>L12+L13</f>
        <v>589812535.89027071</v>
      </c>
      <c r="M11" s="67">
        <f t="shared" si="4"/>
        <v>512549559.38746297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1285412332.679451</v>
      </c>
      <c r="AA11" s="46">
        <f t="shared" si="2"/>
        <v>1285432049.6085749</v>
      </c>
      <c r="AB11" s="49">
        <v>508734585.13999999</v>
      </c>
      <c r="AC11" s="48">
        <f>+AA11-AB11</f>
        <v>776697464.46857488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29653891</v>
      </c>
      <c r="E12" s="65">
        <f>+C12+D12</f>
        <v>216643102</v>
      </c>
      <c r="F12" s="65">
        <v>22900579.047499999</v>
      </c>
      <c r="G12" s="72">
        <v>133711696.44</v>
      </c>
      <c r="H12" s="65">
        <f t="shared" ref="H12:H19" si="5">F12+G12</f>
        <v>156612275.48750001</v>
      </c>
      <c r="I12" s="73">
        <f>152155989.308103+17784850.1863659</f>
        <v>169940839.4944689</v>
      </c>
      <c r="J12" s="74">
        <v>26851056.936724063</v>
      </c>
      <c r="K12" s="65">
        <f t="shared" ref="K12:K18" si="6">I12+J12</f>
        <v>196791896.43119296</v>
      </c>
      <c r="L12" s="66">
        <f>170272278.125437-462268.9/1.9558</f>
        <v>170035920.1645003</v>
      </c>
      <c r="M12" s="66">
        <f>243992468.84/1.9558</f>
        <v>124753281.95111975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384885591.04012722</v>
      </c>
      <c r="AA12" s="49">
        <f t="shared" si="2"/>
        <v>384891494.79702014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61959271</v>
      </c>
      <c r="E13" s="65">
        <f t="shared" ref="E13:E19" si="7">+C13+D13</f>
        <v>470080237</v>
      </c>
      <c r="F13" s="65">
        <v>64852366.860000007</v>
      </c>
      <c r="G13" s="75">
        <v>321075255.94</v>
      </c>
      <c r="H13" s="65">
        <f t="shared" si="5"/>
        <v>385927622.80000001</v>
      </c>
      <c r="I13" s="73">
        <f>342731267.12154+57225818.9259803</f>
        <v>399957086.04752028</v>
      </c>
      <c r="J13" s="76">
        <v>60481988.315565854</v>
      </c>
      <c r="K13" s="65">
        <f>I13+J13</f>
        <v>460439074.3630861</v>
      </c>
      <c r="L13" s="65">
        <f>419794592.333808-35158.65/1.9558</f>
        <v>419776615.72577035</v>
      </c>
      <c r="M13" s="65">
        <f>758451959.41/1.9558</f>
        <v>387796277.43634319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900526741.63932383</v>
      </c>
      <c r="AA13" s="49">
        <f t="shared" si="2"/>
        <v>900540554.81155467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221858660</v>
      </c>
      <c r="E14" s="67">
        <f t="shared" si="7"/>
        <v>1599658798</v>
      </c>
      <c r="F14" s="77">
        <v>182673768.41625002</v>
      </c>
      <c r="G14" s="68">
        <v>924976019.84000051</v>
      </c>
      <c r="H14" s="68">
        <f t="shared" si="5"/>
        <v>1107649788.2562506</v>
      </c>
      <c r="I14" s="67">
        <f>1177611727.09718+97316426.852027</f>
        <v>1274928153.9492068</v>
      </c>
      <c r="J14" s="78">
        <v>207813834.19362044</v>
      </c>
      <c r="K14" s="68">
        <f t="shared" si="6"/>
        <v>1482741988.1428273</v>
      </c>
      <c r="L14" s="68">
        <f>1188281485.87372-3163187.13/1.9558+159375641.06/1.9558</f>
        <v>1268152870.4375811</v>
      </c>
      <c r="M14" s="68">
        <f>2060371640.12/1.9558</f>
        <v>1053467450.7209326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2899946780.4097414</v>
      </c>
      <c r="AA14" s="46">
        <f t="shared" si="2"/>
        <v>2899991262.6693859</v>
      </c>
      <c r="AB14" s="49">
        <v>1591964903.49</v>
      </c>
      <c r="AC14" s="48">
        <f>+AA14-AB14</f>
        <v>1308026359.1793859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165102510</v>
      </c>
      <c r="E15" s="68">
        <f>+C15+D15</f>
        <v>1372016142</v>
      </c>
      <c r="F15" s="68">
        <v>222903094.41999999</v>
      </c>
      <c r="G15" s="68">
        <v>979763358.27999997</v>
      </c>
      <c r="H15" s="68">
        <f t="shared" si="5"/>
        <v>1202666452.7</v>
      </c>
      <c r="I15" s="79">
        <v>1162476935.3750978</v>
      </c>
      <c r="J15" s="79">
        <v>161552377.05972135</v>
      </c>
      <c r="K15" s="68">
        <f t="shared" si="6"/>
        <v>1324029312.4348192</v>
      </c>
      <c r="L15" s="68">
        <f>1282592696.30127-590475.7/1.9558</f>
        <v>1282290786.2388914</v>
      </c>
      <c r="M15" s="68">
        <f>2392427414.48/1.9558</f>
        <v>1223247476.4699867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2589536529.2600193</v>
      </c>
      <c r="AA15" s="46">
        <f t="shared" si="2"/>
        <v>2589576250.1393924</v>
      </c>
      <c r="AB15" s="49">
        <v>1226822694.46</v>
      </c>
      <c r="AC15" s="48">
        <f>+AA15-AB15</f>
        <v>1362753555.6793923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212049066</f>
        <v>212049066</v>
      </c>
      <c r="E16" s="68">
        <f t="shared" si="7"/>
        <v>1655425001</v>
      </c>
      <c r="F16" s="68">
        <v>222667669.54624999</v>
      </c>
      <c r="G16" s="68">
        <v>1220708265.4499998</v>
      </c>
      <c r="H16" s="68">
        <f>F16+G16</f>
        <v>1443375934.9962497</v>
      </c>
      <c r="I16" s="67">
        <f>1188550917.85969+205370220.0498+30246874.2170843</f>
        <v>1424168012.1265743</v>
      </c>
      <c r="J16" s="78">
        <v>209744279.62229782</v>
      </c>
      <c r="K16" s="68">
        <f>I16+J16</f>
        <v>1633912291.748872</v>
      </c>
      <c r="L16" s="68">
        <f>1580432028.06201</f>
        <v>1580432028.06201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3195605660.2024441</v>
      </c>
      <c r="AA16" s="46">
        <f t="shared" si="2"/>
        <v>3195654677.5711966</v>
      </c>
      <c r="AB16" s="49">
        <v>1216935553</v>
      </c>
      <c r="AC16" s="48">
        <f>+AA16-AB16</f>
        <v>1978719124.5711966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41458720</v>
      </c>
      <c r="E18" s="68">
        <f t="shared" si="7"/>
        <v>279857582</v>
      </c>
      <c r="F18" s="68">
        <v>31092785.035</v>
      </c>
      <c r="G18" s="68">
        <v>196488739.14000002</v>
      </c>
      <c r="H18" s="68">
        <f t="shared" si="5"/>
        <v>227581524.17500001</v>
      </c>
      <c r="I18" s="67">
        <f>222904385.108453+3465703.94154911</f>
        <v>226370089.05000213</v>
      </c>
      <c r="J18" s="78">
        <v>39336067.960315183</v>
      </c>
      <c r="K18" s="68">
        <f t="shared" si="6"/>
        <v>265706157.01031733</v>
      </c>
      <c r="L18" s="68">
        <f>244845348.482385-1238676.04/1.9558+20479880.81/1.9558</f>
        <v>254683371.16875377</v>
      </c>
      <c r="M18" s="68">
        <f>424678014.75/1.9558</f>
        <v>217137751.68728909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519668101.88077861</v>
      </c>
      <c r="AA18" s="46">
        <f t="shared" si="2"/>
        <v>519676073.06548893</v>
      </c>
      <c r="AB18" s="49">
        <v>184210896</v>
      </c>
      <c r="AC18" s="48">
        <f>+AA18-AB18</f>
        <v>335465177.06548893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105333218.356066+37927034.7729608</f>
        <v>143260253.1290268</v>
      </c>
      <c r="J19" s="78">
        <v>18588215.004011724</v>
      </c>
      <c r="K19" s="68">
        <f>I19+J19</f>
        <v>161848468.13303852</v>
      </c>
      <c r="L19" s="68">
        <f>161845134.844071</f>
        <v>161845134.844071</v>
      </c>
      <c r="M19" s="68">
        <f>312201151.93/1.9558</f>
        <v>159628362.78249311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316543233.97459674</v>
      </c>
      <c r="AA19" s="46">
        <f t="shared" si="2"/>
        <v>316548089.42864072</v>
      </c>
      <c r="AB19" s="49">
        <v>192103600.88</v>
      </c>
      <c r="AC19" s="53">
        <f>+AA19-AB19</f>
        <v>124444488.54864073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8067697605</v>
      </c>
      <c r="D20" s="67">
        <f>+D5+D8+D11+D14+D15+D16+D17+D18+D19</f>
        <v>1221899938</v>
      </c>
      <c r="E20" s="67">
        <f>+C20+D20</f>
        <v>9289597543</v>
      </c>
      <c r="F20" s="67">
        <f t="shared" ref="F20:M20" si="8">+F5+F8+F11+F14+F15+F16+F17+F18+F19</f>
        <v>1110641291.5762501</v>
      </c>
      <c r="G20" s="67">
        <f t="shared" si="8"/>
        <v>6112950889.3600006</v>
      </c>
      <c r="H20" s="67">
        <f t="shared" si="8"/>
        <v>7223592180.9362497</v>
      </c>
      <c r="I20" s="68">
        <f t="shared" si="8"/>
        <v>7601918026.6852398</v>
      </c>
      <c r="J20" s="68">
        <f t="shared" si="8"/>
        <v>1149913237.2247407</v>
      </c>
      <c r="K20" s="68">
        <f t="shared" si="8"/>
        <v>8751831263.9099808</v>
      </c>
      <c r="L20" s="67">
        <f>+L5+L8+L11+L14+L15+L16+L17+L18+L19</f>
        <v>8022693977.0307617</v>
      </c>
      <c r="M20" s="67">
        <f t="shared" si="8"/>
        <v>6691716038.3129272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2024-03-22T09:30:22Z</dcterms:modified>
</cp:coreProperties>
</file>