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11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K18" i="5"/>
  <c r="H18" i="5"/>
  <c r="E18" i="5"/>
  <c r="L17" i="5"/>
  <c r="K17" i="5"/>
  <c r="H17" i="5"/>
  <c r="E17" i="5"/>
  <c r="L16" i="5"/>
  <c r="K16" i="5"/>
  <c r="I16" i="5"/>
  <c r="H16" i="5"/>
  <c r="D16" i="5"/>
  <c r="C16" i="5"/>
  <c r="E16" i="5" s="1"/>
  <c r="L15" i="5"/>
  <c r="K15" i="5"/>
  <c r="H15" i="5"/>
  <c r="C15" i="5"/>
  <c r="E15" i="5" s="1"/>
  <c r="L14" i="5"/>
  <c r="K14" i="5"/>
  <c r="I14" i="5"/>
  <c r="H14" i="5"/>
  <c r="C14" i="5"/>
  <c r="E14" i="5" s="1"/>
  <c r="L13" i="5"/>
  <c r="K13" i="5"/>
  <c r="I13" i="5"/>
  <c r="H13" i="5"/>
  <c r="C13" i="5"/>
  <c r="C11" i="5" s="1"/>
  <c r="L12" i="5"/>
  <c r="L11" i="5" s="1"/>
  <c r="K12" i="5"/>
  <c r="K11" i="5" s="1"/>
  <c r="H12" i="5"/>
  <c r="E12" i="5"/>
  <c r="M11" i="5"/>
  <c r="J11" i="5"/>
  <c r="I11" i="5"/>
  <c r="H11" i="5"/>
  <c r="G11" i="5"/>
  <c r="F11" i="5"/>
  <c r="D11" i="5"/>
  <c r="L10" i="5"/>
  <c r="K10" i="5"/>
  <c r="H10" i="5"/>
  <c r="H8" i="5" s="1"/>
  <c r="E10" i="5"/>
  <c r="L9" i="5"/>
  <c r="L8" i="5" s="1"/>
  <c r="K9" i="5"/>
  <c r="H9" i="5"/>
  <c r="E9" i="5"/>
  <c r="M8" i="5"/>
  <c r="K8" i="5"/>
  <c r="J8" i="5"/>
  <c r="I8" i="5"/>
  <c r="G8" i="5"/>
  <c r="F8" i="5"/>
  <c r="E8" i="5"/>
  <c r="D8" i="5"/>
  <c r="C8" i="5"/>
  <c r="L7" i="5"/>
  <c r="K7" i="5"/>
  <c r="H7" i="5"/>
  <c r="H5" i="5" s="1"/>
  <c r="E7" i="5"/>
  <c r="L6" i="5"/>
  <c r="K6" i="5"/>
  <c r="K5" i="5" s="1"/>
  <c r="H6" i="5"/>
  <c r="E6" i="5"/>
  <c r="E5" i="5" s="1"/>
  <c r="M5" i="5"/>
  <c r="M20" i="5" s="1"/>
  <c r="L5" i="5"/>
  <c r="L20" i="5" s="1"/>
  <c r="J5" i="5"/>
  <c r="J20" i="5" s="1"/>
  <c r="I5" i="5"/>
  <c r="I20" i="5" s="1"/>
  <c r="G5" i="5"/>
  <c r="G20" i="5" s="1"/>
  <c r="F5" i="5"/>
  <c r="F20" i="5" s="1"/>
  <c r="D5" i="5"/>
  <c r="D20" i="5" s="1"/>
  <c r="C5" i="5"/>
  <c r="C20" i="5" s="1"/>
  <c r="E20" i="5" s="1"/>
  <c r="H20" i="5" l="1"/>
  <c r="K20" i="5"/>
  <c r="E13" i="5"/>
  <c r="E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<sst xmlns="http://schemas.openxmlformats.org/spreadsheetml/2006/main" count="47" uniqueCount="31">
  <si>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</si>
  <si>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</si>
  <si>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</si>
  <si>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</si>
  <si>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</si>
  <si>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</si>
  <si>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</si>
  <si>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</si>
  <si>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</si>
  <si>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</si>
  <si>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</si>
  <si>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</si>
  <si>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</si>
  <si>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</si>
  <si>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</si>
  <si>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</si>
  <si>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</si>
  <si>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</si>
  <si>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</si>
  <si>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</si>
  <si>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</si>
  <si>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</si>
  <si>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</si>
  <si>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</si>
  <si>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30.11.2023</t>
  </si>
  <si>
    <t>Funds received from the EC based on submitted applications for payment up to  30.11.2023</t>
  </si>
  <si>
    <t>Total funds received from the EC up to  30.11.2023</t>
  </si>
  <si>
    <t>Paid up to  30.11.2023</t>
  </si>
  <si>
    <t>Total paid up to 30.11.2023</t>
  </si>
  <si>
    <t>Total public expenditure declared to the EC with Payment claims
 as per  30.11.2023</t>
  </si>
  <si>
    <t>Total public expenditure certified to the EC with Annual Accounts 
as per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</si>
</sst>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" sqref="I2:J2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185179115.40000001</v>
      </c>
      <c r="G5" s="67">
        <f t="shared" si="0"/>
        <v>928578215.21999991</v>
      </c>
      <c r="H5" s="67">
        <f t="shared" si="0"/>
        <v>1113757330.6199999</v>
      </c>
      <c r="I5" s="68">
        <f>+I6+I7</f>
        <v>1119298119.3848729</v>
      </c>
      <c r="J5" s="68">
        <f>+J6+J7</f>
        <v>197523197.53850693</v>
      </c>
      <c r="K5" s="67">
        <f>K6+K7</f>
        <v>1316821316.9233799</v>
      </c>
      <c r="L5" s="68">
        <f>L6+L7</f>
        <v>1211059763.3571742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2575478636.278254</v>
      </c>
      <c r="AB5" s="47">
        <v>1461442349.48</v>
      </c>
      <c r="AC5" s="48">
        <f>+AA5-AB5</f>
        <v>1114036286.798254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65162124.003750004</v>
      </c>
      <c r="G6" s="65">
        <v>369584112.07999992</v>
      </c>
      <c r="H6" s="65">
        <f>F6+G6</f>
        <v>434746236.08374995</v>
      </c>
      <c r="I6" s="70">
        <v>419123740.44133258</v>
      </c>
      <c r="J6" s="71">
        <v>73963013.019058675</v>
      </c>
      <c r="K6" s="65">
        <f>+I6+J6</f>
        <v>493086753.46039128</v>
      </c>
      <c r="L6" s="65">
        <f>477609243.442335-2378.41/1.9558+1490687.54/1.9558+6400755.56/1.9558+5472565.86/1.9558+9788956.73/1.9558</f>
        <v>489446132.32667905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964379072.41783321</v>
      </c>
      <c r="AA6" s="49">
        <f>+K6*1.95583</f>
        <v>964393865.02043712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120016991.39624999</v>
      </c>
      <c r="G7" s="65">
        <v>558994103.13999999</v>
      </c>
      <c r="H7" s="65">
        <f>F7+G7</f>
        <v>679011094.53625</v>
      </c>
      <c r="I7" s="70">
        <v>700174378.94354022</v>
      </c>
      <c r="J7" s="71">
        <v>123560184.51944827</v>
      </c>
      <c r="K7" s="65">
        <f>+I7+J7</f>
        <v>823734563.4629885</v>
      </c>
      <c r="L7" s="65">
        <f>647654505.792741-1172981.32/1.9558+2957589.44/1.9558+34806295.42/1.9558+54854754.77/1.9558+53203598.83/1.9558</f>
        <v>721613631.03049517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1611060059.2209129</v>
      </c>
      <c r="AA7" s="49">
        <f t="shared" ref="AA7:AA19" si="2">+K7*1.95583</f>
        <v>1611084771.2578168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254111283</v>
      </c>
      <c r="E8" s="67">
        <f>E9+E10</f>
        <v>1694075196</v>
      </c>
      <c r="F8" s="67">
        <f t="shared" si="3"/>
        <v>158146291.68124998</v>
      </c>
      <c r="G8" s="67">
        <f t="shared" si="3"/>
        <v>800129206.03999996</v>
      </c>
      <c r="H8" s="67">
        <f>H9+H10</f>
        <v>958275497.72125006</v>
      </c>
      <c r="I8" s="68">
        <f>+I9+I10</f>
        <v>1070687792.5232793</v>
      </c>
      <c r="J8" s="68">
        <f>+J9+J10</f>
        <v>188944904.5629316</v>
      </c>
      <c r="K8" s="67">
        <f t="shared" si="3"/>
        <v>1259632697.0862107</v>
      </c>
      <c r="L8" s="68">
        <f>L9+L10</f>
        <v>1128776498.7377079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2463589628.9612107</v>
      </c>
      <c r="AA8" s="46">
        <f t="shared" si="2"/>
        <v>2463627417.9421234</v>
      </c>
      <c r="AB8" s="47">
        <v>942880842.37</v>
      </c>
      <c r="AC8" s="48">
        <f>+AA8-AB8</f>
        <v>1520746575.5721235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59244208</v>
      </c>
      <c r="E9" s="65">
        <f>+C9+D9</f>
        <v>394961374</v>
      </c>
      <c r="F9" s="70">
        <v>36031153.328749999</v>
      </c>
      <c r="G9" s="65">
        <v>194861912.69999999</v>
      </c>
      <c r="H9" s="65">
        <f>F9+G9</f>
        <v>230893066.02875</v>
      </c>
      <c r="I9" s="70">
        <v>239148897.7501415</v>
      </c>
      <c r="J9" s="71">
        <v>42202746.661789671</v>
      </c>
      <c r="K9" s="65">
        <f>I9+J9</f>
        <v>281351644.41193116</v>
      </c>
      <c r="L9" s="65">
        <f>204560617.590967-2059817.82/1.9558+8497076.29/1.9558+37384702.85/1.9558+19970723.19/1.9558+34161630.74/1.9558</f>
        <v>254644631.93292427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550267546.14085495</v>
      </c>
      <c r="AA9" s="49">
        <f t="shared" si="2"/>
        <v>550275986.69018734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194867075</v>
      </c>
      <c r="E10" s="65">
        <f>+C10+D10</f>
        <v>1299113822</v>
      </c>
      <c r="F10" s="70">
        <v>122115138.35249999</v>
      </c>
      <c r="G10" s="72">
        <v>605267293.34000003</v>
      </c>
      <c r="H10" s="65">
        <f>F10+G10</f>
        <v>727382431.6925</v>
      </c>
      <c r="I10" s="70">
        <v>831538894.77313781</v>
      </c>
      <c r="J10" s="71">
        <v>146742157.90114194</v>
      </c>
      <c r="K10" s="65">
        <f>I10+J10</f>
        <v>978281052.67427969</v>
      </c>
      <c r="L10" s="65">
        <f>745716493.755392-5172507.32/1.9558+18570116.15/1.9558+57186185.25/1.9558+28440741.99/1.9558+152130250.54/1.9558</f>
        <v>874131866.80478358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1913322082.8203561</v>
      </c>
      <c r="AA10" s="49">
        <f t="shared" si="2"/>
        <v>1913351431.2519364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418373156.88999999</v>
      </c>
      <c r="H11" s="67">
        <f t="shared" si="4"/>
        <v>506126102.79750001</v>
      </c>
      <c r="I11" s="68">
        <f>+I12+I13</f>
        <v>541337705.53130281</v>
      </c>
      <c r="J11" s="68">
        <f>+J12+J13</f>
        <v>87579855.897131264</v>
      </c>
      <c r="K11" s="67">
        <f t="shared" si="4"/>
        <v>628917561.42843413</v>
      </c>
      <c r="L11" s="68">
        <f>L12+L13</f>
        <v>553943229.72399616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1230036966.6417315</v>
      </c>
      <c r="AA11" s="46">
        <f t="shared" si="2"/>
        <v>1230055834.1685743</v>
      </c>
      <c r="AB11" s="49">
        <v>508734585.13999999</v>
      </c>
      <c r="AC11" s="48">
        <f>+AA11-AB11</f>
        <v>721321249.02857435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105554386.22999999</v>
      </c>
      <c r="H12" s="65">
        <f t="shared" ref="H12:H19" si="5">F12+G12</f>
        <v>128454965.27749999</v>
      </c>
      <c r="I12" s="73">
        <v>144612100.51050854</v>
      </c>
      <c r="J12" s="74">
        <v>25519782.44303092</v>
      </c>
      <c r="K12" s="65">
        <f t="shared" ref="K12:K18" si="6">I12+J12</f>
        <v>170131882.95353946</v>
      </c>
      <c r="L12" s="66">
        <f>107546393.822339-786940.5/1.9558+8556846.49/1.9558+6445736.97/1.9558+19899857.75/1.9558+15710769.95/1.9558+24459838.39/1.9558</f>
        <v>145528860.86907181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332743936.68053246</v>
      </c>
      <c r="AA12" s="49">
        <f t="shared" si="2"/>
        <v>332749040.63702106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312818770.66000003</v>
      </c>
      <c r="H13" s="65">
        <f t="shared" si="5"/>
        <v>377671137.52000004</v>
      </c>
      <c r="I13" s="73">
        <f>351673749.573235+45051855.4475593</f>
        <v>396725605.02079427</v>
      </c>
      <c r="J13" s="76">
        <v>62060073.454100341</v>
      </c>
      <c r="K13" s="65">
        <f>I13+J13</f>
        <v>458785678.47489464</v>
      </c>
      <c r="L13" s="65">
        <f>360184717.433511-20340.5/1.9558-16346.1/1.9558+17640663.85/1.9558+11998366.98/1.9558+24435503.47/1.9558+17785183.93/1.9558+22504520.62/1.9558</f>
        <v>408414368.85492432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897293029.96119893</v>
      </c>
      <c r="AA13" s="49">
        <f t="shared" si="2"/>
        <v>897306793.53155315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845415915.92000043</v>
      </c>
      <c r="H14" s="68">
        <f t="shared" si="5"/>
        <v>1028089684.3362504</v>
      </c>
      <c r="I14" s="67">
        <f>1099433948.91503+25082437.8652541</f>
        <v>1124516386.7802842</v>
      </c>
      <c r="J14" s="78">
        <v>194017755.69088736</v>
      </c>
      <c r="K14" s="68">
        <f t="shared" si="6"/>
        <v>1318534142.4711716</v>
      </c>
      <c r="L14" s="68">
        <f>967695569.169556+15138838.17/1.9558-2402850.3/1.9558-2743.54/1.9558+25217716.69/1.9558+26840232.12/1.9558+106124639.93/1.9558+25930180.74/1.9558+33574359.86/1.9558+41377038.03/1.9558</f>
        <v>1106665510.7279975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2578789075.8451176</v>
      </c>
      <c r="AA14" s="46">
        <f t="shared" si="2"/>
        <v>2578828631.8693914</v>
      </c>
      <c r="AB14" s="49">
        <v>1591964903.49</v>
      </c>
      <c r="AC14" s="48">
        <f>+AA14-AB14</f>
        <v>986863728.37939143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950946149.95000005</v>
      </c>
      <c r="H15" s="68">
        <f t="shared" si="5"/>
        <v>1173849244.3700001</v>
      </c>
      <c r="I15" s="79">
        <v>1138476183.0542855</v>
      </c>
      <c r="J15" s="79">
        <v>158066660.29579464</v>
      </c>
      <c r="K15" s="68">
        <f t="shared" si="6"/>
        <v>1296542843.3500803</v>
      </c>
      <c r="L15" s="68">
        <f>1117502500.59107+82251884.29/1.9558-435626.68/1.9558+18166372.34/1.9558+62371629.32/1.9558+45052240.24/1.9558+35428170.7/1.9558+24718792.99/1.9558</f>
        <v>1254302512.4532239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2535778493.024087</v>
      </c>
      <c r="AA15" s="46">
        <f t="shared" si="2"/>
        <v>2535817389.3093872</v>
      </c>
      <c r="AB15" s="49">
        <v>1226822694.46</v>
      </c>
      <c r="AC15" s="48">
        <f>+AA15-AB15</f>
        <v>1308994694.8493872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1141783562.9499998</v>
      </c>
      <c r="H16" s="68">
        <f>F16+G16</f>
        <v>1364451232.4962497</v>
      </c>
      <c r="I16" s="67">
        <f>1136280584.2829+151819365.578808+30246915.1204348</f>
        <v>1318346864.9821429</v>
      </c>
      <c r="J16" s="78">
        <v>200520103.10874707</v>
      </c>
      <c r="K16" s="68">
        <f>I16+J16</f>
        <v>1518866968.0908899</v>
      </c>
      <c r="L16" s="68">
        <f>1332505528.62955-3397233.47/1.9558+6211503.72/1.9558+7875923.01/1.9558+13198256.08/1.9558+179984792.97/1.9558+20849291.25/1.9558</f>
        <v>1447406097.9924705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2970600016.1921625</v>
      </c>
      <c r="AA16" s="46">
        <f t="shared" si="2"/>
        <v>2970645582.2012053</v>
      </c>
      <c r="AB16" s="49">
        <v>1216935553</v>
      </c>
      <c r="AC16" s="48">
        <f>+AA16-AB16</f>
        <v>1753710029.2012053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185358951.26000002</v>
      </c>
      <c r="H18" s="68">
        <f t="shared" si="5"/>
        <v>216451736.29500002</v>
      </c>
      <c r="I18" s="67">
        <v>215105485.2590282</v>
      </c>
      <c r="J18" s="78">
        <v>37959791.516299091</v>
      </c>
      <c r="K18" s="68">
        <f t="shared" si="6"/>
        <v>253065276.7753273</v>
      </c>
      <c r="L18" s="68">
        <f>205642205.901344+8397116.92/1.9558-625400.94/1.9558+5434747.07/1.9558+6633566.45/1.9558+3881634.98/1.9558+12160050.49/1.9558+34013423.55/1.9558</f>
        <v>241379570.9284429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494945068.3171851</v>
      </c>
      <c r="AA18" s="46">
        <f t="shared" si="2"/>
        <v>494952660.27548838</v>
      </c>
      <c r="AB18" s="49">
        <v>184210896</v>
      </c>
      <c r="AC18" s="48">
        <f>+AA18-AB18</f>
        <v>310741764.27548838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154698959.110356+9610218.9/1.9558-186144.28/1.9558+1379659.02/1.9558+3172756.86/1.9558</f>
        <v>161845134.84407115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1273058762</v>
      </c>
      <c r="E20" s="67">
        <f>+C20+D20</f>
        <v>9340756367</v>
      </c>
      <c r="F20" s="67">
        <f t="shared" ref="F20:M20" si="8">+F5+F8+F11+F14+F15+F16+F17+F18+F19</f>
        <v>1110641291.5762501</v>
      </c>
      <c r="G20" s="67">
        <f t="shared" si="8"/>
        <v>5495739395.0600004</v>
      </c>
      <c r="H20" s="67">
        <f t="shared" si="8"/>
        <v>6606380686.6362495</v>
      </c>
      <c r="I20" s="68">
        <f t="shared" si="8"/>
        <v>6773028790.6442232</v>
      </c>
      <c r="J20" s="68">
        <f t="shared" si="8"/>
        <v>1083200483.6143098</v>
      </c>
      <c r="K20" s="68">
        <f t="shared" si="8"/>
        <v>7856229274.2585325</v>
      </c>
      <c r="L20" s="67">
        <f>+L5+L8+L11+L14+L15+L16+L17+L18+L19</f>
        <v>7207379883.3350849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2023-12-19T14:41:10Z</dcterms:modified>
</cp:coreProperties>
</file>