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10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E19" i="5"/>
  <c r="C19" i="5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E11" i="5" s="1"/>
  <c r="L12" i="5"/>
  <c r="L11" i="5" s="1"/>
  <c r="K12" i="5"/>
  <c r="H12" i="5"/>
  <c r="H11" i="5" s="1"/>
  <c r="E12" i="5"/>
  <c r="M11" i="5"/>
  <c r="J11" i="5"/>
  <c r="I11" i="5"/>
  <c r="G11" i="5"/>
  <c r="F11" i="5"/>
  <c r="D11" i="5"/>
  <c r="C11" i="5"/>
  <c r="L10" i="5"/>
  <c r="K10" i="5"/>
  <c r="H10" i="5"/>
  <c r="H8" i="5" s="1"/>
  <c r="E10" i="5"/>
  <c r="L9" i="5"/>
  <c r="L8" i="5" s="1"/>
  <c r="K9" i="5"/>
  <c r="K8" i="5" s="1"/>
  <c r="H9" i="5"/>
  <c r="E9" i="5"/>
  <c r="M8" i="5"/>
  <c r="J8" i="5"/>
  <c r="J20" i="5" s="1"/>
  <c r="I8" i="5"/>
  <c r="G8" i="5"/>
  <c r="F8" i="5"/>
  <c r="E8" i="5"/>
  <c r="D8" i="5"/>
  <c r="D20" i="5" s="1"/>
  <c r="C8" i="5"/>
  <c r="L7" i="5"/>
  <c r="K7" i="5"/>
  <c r="H7" i="5"/>
  <c r="H5" i="5" s="1"/>
  <c r="E7" i="5"/>
  <c r="L6" i="5"/>
  <c r="L5" i="5" s="1"/>
  <c r="K6" i="5"/>
  <c r="H6" i="5"/>
  <c r="E6" i="5"/>
  <c r="M5" i="5"/>
  <c r="M20" i="5" s="1"/>
  <c r="K5" i="5"/>
  <c r="J5" i="5"/>
  <c r="I5" i="5"/>
  <c r="I20" i="5" s="1"/>
  <c r="G5" i="5"/>
  <c r="G20" i="5" s="1"/>
  <c r="F5" i="5"/>
  <c r="F20" i="5" s="1"/>
  <c r="E5" i="5"/>
  <c r="D5" i="5"/>
  <c r="C5" i="5"/>
  <c r="C20" i="5" s="1"/>
  <c r="E20" i="5" s="1"/>
  <c r="L20" i="5" l="1"/>
  <c r="K11" i="5"/>
  <c r="K20" i="5"/>
  <c r="H20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<sst xmlns="http://schemas.openxmlformats.org/spreadsheetml/2006/main" count="47" uniqueCount="31">
  <si>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</si>
  <si>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</si>
  <si>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</si>
  <si>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</si>
  <si>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</si>
  <si>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</si>
  <si>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</si>
  <si>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</si>
  <si>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</si>
  <si>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</si>
  <si>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</si>
  <si>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</si>
  <si>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</si>
  <si>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</si>
  <si>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</si>
  <si>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</si>
  <si>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</si>
  <si>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</si>
  <si>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</si>
  <si>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</si>
  <si>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</si>
  <si>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</si>
  <si>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</si>
  <si>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</si>
  <si>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31.10.2023</t>
  </si>
  <si>
    <t>Funds received from the EC based on submitted applications for payment up to  31.10.2023</t>
  </si>
  <si>
    <t>Total funds received from the EC up to  31.10.2023</t>
  </si>
  <si>
    <t>Paid up to  31.10.2023</t>
  </si>
  <si>
    <t>Total paid up to 31.10.2023</t>
  </si>
  <si>
    <t>Total public expenditure declared to the EC with Payment claims
 as per  31.10.2023</t>
  </si>
  <si>
    <t>Total public expenditure certified to the EC with Annual Accounts 
as per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</si>
</sst>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185179115.40000001</v>
      </c>
      <c r="G5" s="67">
        <f t="shared" si="0"/>
        <v>907767931.42999995</v>
      </c>
      <c r="H5" s="67">
        <f t="shared" si="0"/>
        <v>1092947046.8299999</v>
      </c>
      <c r="I5" s="68">
        <f>+I6+I7</f>
        <v>1105948075.1785767</v>
      </c>
      <c r="J5" s="68">
        <f>+J6+J7</f>
        <v>195167307.3844547</v>
      </c>
      <c r="K5" s="67">
        <f>K6+K7</f>
        <v>1301115382.5630314</v>
      </c>
      <c r="L5" s="68">
        <f>L6+L7</f>
        <v>1211059763.3571742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2544760498.6782537</v>
      </c>
      <c r="AB5" s="47">
        <v>1461442349.48</v>
      </c>
      <c r="AC5" s="48">
        <f>+AA5-AB5</f>
        <v>1083318149.1982536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65162124.003750004</v>
      </c>
      <c r="G6" s="65">
        <v>369584112.07999992</v>
      </c>
      <c r="H6" s="65">
        <f>F6+G6</f>
        <v>434746236.08374995</v>
      </c>
      <c r="I6" s="70">
        <v>417740711.00549203</v>
      </c>
      <c r="J6" s="71">
        <v>73718949.000969172</v>
      </c>
      <c r="K6" s="65">
        <f>+I6+J6</f>
        <v>491459660.0064612</v>
      </c>
      <c r="L6" s="65">
        <f>477609243.442335-2378.41/1.9558+1490687.54/1.9558+6400755.56/1.9558+5472565.86/1.9558+9788956.73/1.9558</f>
        <v>489446132.32667905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961196803.04063678</v>
      </c>
      <c r="AA6" s="49">
        <f>+K6*1.95583</f>
        <v>961211546.83043694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120016991.39624999</v>
      </c>
      <c r="G7" s="65">
        <v>538183819.35000002</v>
      </c>
      <c r="H7" s="65">
        <f>F7+G7</f>
        <v>658200810.74625003</v>
      </c>
      <c r="I7" s="70">
        <v>688207364.17308462</v>
      </c>
      <c r="J7" s="71">
        <v>121448358.38348553</v>
      </c>
      <c r="K7" s="65">
        <f>+I7+J7</f>
        <v>809655722.55657017</v>
      </c>
      <c r="L7" s="65">
        <f>647654505.792741-1172981.32/1.9558+2957589.44/1.9558+34806295.42/1.9558+54854754.77/1.9558+53203598.83/1.9558</f>
        <v>721613631.03049517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1583524662.1761398</v>
      </c>
      <c r="AA7" s="49">
        <f t="shared" ref="AA7:AA19" si="2">+K7*1.95583</f>
        <v>1583548951.8478167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254111283</v>
      </c>
      <c r="E8" s="67">
        <f>E9+E10</f>
        <v>1694075196</v>
      </c>
      <c r="F8" s="67">
        <f t="shared" si="3"/>
        <v>158146291.68124998</v>
      </c>
      <c r="G8" s="67">
        <f t="shared" si="3"/>
        <v>800129206.03999996</v>
      </c>
      <c r="H8" s="67">
        <f>H9+H10</f>
        <v>958275497.72125006</v>
      </c>
      <c r="I8" s="68">
        <f>+I9+I10</f>
        <v>1044740827.2704201</v>
      </c>
      <c r="J8" s="68">
        <f>+J9+J10</f>
        <v>184366028.34183881</v>
      </c>
      <c r="K8" s="67">
        <f t="shared" si="3"/>
        <v>1229106855.6122589</v>
      </c>
      <c r="L8" s="68">
        <f>L9+L10</f>
        <v>1033525511.2747771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2403887188.2064562</v>
      </c>
      <c r="AA8" s="46">
        <f t="shared" si="2"/>
        <v>2403924061.4121242</v>
      </c>
      <c r="AB8" s="47">
        <v>942880842.37</v>
      </c>
      <c r="AC8" s="48">
        <f>+AA8-AB8</f>
        <v>1461043219.0421243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59244208</v>
      </c>
      <c r="E9" s="65">
        <f>+C9+D9</f>
        <v>394961374</v>
      </c>
      <c r="F9" s="70">
        <v>36031153.328749999</v>
      </c>
      <c r="G9" s="65">
        <v>194861912.69999999</v>
      </c>
      <c r="H9" s="65">
        <f>F9+G9</f>
        <v>230893066.02875</v>
      </c>
      <c r="I9" s="70">
        <v>235451674.08934277</v>
      </c>
      <c r="J9" s="71">
        <v>41550295.427531071</v>
      </c>
      <c r="K9" s="65">
        <f>I9+J9</f>
        <v>277001969.51687384</v>
      </c>
      <c r="L9" s="65">
        <f>204560617.590967-2059817.82/1.9558+8497076.29/1.9558+37384702.85/1.9558+19970723.19/1.9558</f>
        <v>237177799.56765175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541760451.98110187</v>
      </c>
      <c r="AA9" s="49">
        <f t="shared" si="2"/>
        <v>541768762.04018736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194867075</v>
      </c>
      <c r="E10" s="65">
        <f>+C10+D10</f>
        <v>1299113822</v>
      </c>
      <c r="F10" s="70">
        <v>122115138.35249999</v>
      </c>
      <c r="G10" s="72">
        <v>605267293.34000003</v>
      </c>
      <c r="H10" s="65">
        <f>F10+G10</f>
        <v>727382431.6925</v>
      </c>
      <c r="I10" s="70">
        <v>809289153.18107724</v>
      </c>
      <c r="J10" s="71">
        <v>142815732.91430774</v>
      </c>
      <c r="K10" s="65">
        <f>I10+J10</f>
        <v>952104886.09538496</v>
      </c>
      <c r="L10" s="65">
        <f>745716493.755392-5172507.32/1.9558+18570116.15/1.9558+57186185.25/1.9558+28440741.99/1.9558</f>
        <v>796347711.70712531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1862126736.225354</v>
      </c>
      <c r="AA10" s="49">
        <f t="shared" si="2"/>
        <v>1862155299.3719368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87752945.907499999</v>
      </c>
      <c r="G11" s="67">
        <f t="shared" si="4"/>
        <v>409850825.01999998</v>
      </c>
      <c r="H11" s="67">
        <f t="shared" si="4"/>
        <v>497603770.92750001</v>
      </c>
      <c r="I11" s="68">
        <f>+I12+I13</f>
        <v>534722207.04038161</v>
      </c>
      <c r="J11" s="68">
        <f>+J12+J13</f>
        <v>86674925.628907531</v>
      </c>
      <c r="K11" s="67">
        <f t="shared" si="4"/>
        <v>621397132.66928911</v>
      </c>
      <c r="L11" s="68">
        <f>L12+L13</f>
        <v>529930365.9291296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1215328512.0745957</v>
      </c>
      <c r="AA11" s="46">
        <f t="shared" si="2"/>
        <v>1215347153.9885757</v>
      </c>
      <c r="AB11" s="49">
        <v>508734585.13999999</v>
      </c>
      <c r="AC11" s="48">
        <f>+AA11-AB11</f>
        <v>706612568.84857571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22900579.047499999</v>
      </c>
      <c r="G12" s="72">
        <v>102814664.54999998</v>
      </c>
      <c r="H12" s="65">
        <f t="shared" ref="H12:H19" si="5">F12+G12</f>
        <v>125715243.59749998</v>
      </c>
      <c r="I12" s="73">
        <v>142485417.73363119</v>
      </c>
      <c r="J12" s="74">
        <v>25144485.482405506</v>
      </c>
      <c r="K12" s="65">
        <f t="shared" ref="K12:K18" si="6">I12+J12</f>
        <v>167629903.21603671</v>
      </c>
      <c r="L12" s="66">
        <f>107546393.822339-786940.5/1.9558+8556846.49/1.9558+6445736.97/1.9558+19899857.75/1.9558+15710769.95/1.9558</f>
        <v>133022552.25367145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327850564.70992458</v>
      </c>
      <c r="AA12" s="49">
        <f t="shared" si="2"/>
        <v>327855593.60702109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64852366.860000007</v>
      </c>
      <c r="G13" s="75">
        <v>307036160.47000003</v>
      </c>
      <c r="H13" s="65">
        <f t="shared" si="5"/>
        <v>371888527.33000004</v>
      </c>
      <c r="I13" s="73">
        <f>348672494.163512+43564295.1432384</f>
        <v>392236789.30675042</v>
      </c>
      <c r="J13" s="76">
        <v>61530440.146502033</v>
      </c>
      <c r="K13" s="65">
        <f>I13+J13</f>
        <v>453767229.45325243</v>
      </c>
      <c r="L13" s="65">
        <f>360184717.433511-20340.5/1.9558-16346.1/1.9558+17640663.85/1.9558+11998366.98/1.9558+24435503.47/1.9558+17785183.93/1.9558</f>
        <v>396907813.67545813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887477947.36467111</v>
      </c>
      <c r="AA13" s="49">
        <f t="shared" si="2"/>
        <v>887491560.38155472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182673768.41625002</v>
      </c>
      <c r="G14" s="68">
        <v>823262647.76000035</v>
      </c>
      <c r="H14" s="68">
        <f t="shared" si="5"/>
        <v>1005936416.1762503</v>
      </c>
      <c r="I14" s="67">
        <f>1094756690.25656+25009104.5847543</f>
        <v>1119765794.8413143</v>
      </c>
      <c r="J14" s="78">
        <v>193192357.10409835</v>
      </c>
      <c r="K14" s="68">
        <f t="shared" si="6"/>
        <v>1312958151.9454126</v>
      </c>
      <c r="L14" s="68">
        <f>967695569.169556+15138838.17/1.9558-2402850.3/1.9558-2743.54/1.9558+25217716.69/1.9558+26840232.12/1.9558+106124639.93/1.9558+25930180.74/1.9558+33574359.86/1.9558</f>
        <v>1085509442.6075354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2567883553.5748382</v>
      </c>
      <c r="AA14" s="46">
        <f t="shared" si="2"/>
        <v>2567922942.3193965</v>
      </c>
      <c r="AB14" s="49">
        <v>1591964903.49</v>
      </c>
      <c r="AC14" s="48">
        <f>+AA14-AB14</f>
        <v>975958038.82939649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222903094.41999999</v>
      </c>
      <c r="G15" s="68">
        <v>950946149.95000005</v>
      </c>
      <c r="H15" s="68">
        <f t="shared" si="5"/>
        <v>1173849244.3700001</v>
      </c>
      <c r="I15" s="79">
        <v>1128556563.2357714</v>
      </c>
      <c r="J15" s="79">
        <v>156749010.96515891</v>
      </c>
      <c r="K15" s="68">
        <f t="shared" si="6"/>
        <v>1285305574.2009304</v>
      </c>
      <c r="L15" s="68">
        <f>1117502500.59107+82251884.29/1.9558-435626.68/1.9558+18166372.34/1.9558+62371629.32/1.9558+45052240.24/1.9558+35428170.7/1.9558</f>
        <v>1241663800.4223413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2513800642.0221796</v>
      </c>
      <c r="AA15" s="46">
        <f t="shared" si="2"/>
        <v>2513839201.1894054</v>
      </c>
      <c r="AB15" s="49">
        <v>1226822694.46</v>
      </c>
      <c r="AC15" s="48">
        <f>+AA15-AB15</f>
        <v>1287016506.7294054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222667669.54624999</v>
      </c>
      <c r="G16" s="68">
        <v>1141783562.9499998</v>
      </c>
      <c r="H16" s="68">
        <f>F16+G16</f>
        <v>1364451232.4962497</v>
      </c>
      <c r="I16" s="67">
        <f>1135183914.6636+134808663.05865+30246915.1204348</f>
        <v>1300239492.8426847</v>
      </c>
      <c r="J16" s="78">
        <v>200326573.17593023</v>
      </c>
      <c r="K16" s="68">
        <f>I16+J16</f>
        <v>1500566066.018615</v>
      </c>
      <c r="L16" s="68">
        <f>1332505528.62955-3397233.47/1.9558+6211503.72/1.9558+7875923.01/1.9558+13198256.08/1.9558+179984792.97/1.9558</f>
        <v>1436745861.1328733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2934807111.9192071</v>
      </c>
      <c r="AA16" s="46">
        <f t="shared" si="2"/>
        <v>2934852128.9011879</v>
      </c>
      <c r="AB16" s="49">
        <v>1216935553</v>
      </c>
      <c r="AC16" s="48">
        <f>+AA16-AB16</f>
        <v>1717916575.9011879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31092785.035</v>
      </c>
      <c r="G18" s="68">
        <v>172054794.97</v>
      </c>
      <c r="H18" s="68">
        <f t="shared" si="5"/>
        <v>203147580.005</v>
      </c>
      <c r="I18" s="67">
        <v>208785229.72582749</v>
      </c>
      <c r="J18" s="78">
        <v>36844452.304557793</v>
      </c>
      <c r="K18" s="68">
        <f t="shared" si="6"/>
        <v>245629682.03038529</v>
      </c>
      <c r="L18" s="68">
        <f>205642205.901344+8397116.92/1.9558-625400.94/1.9558+5434747.07/1.9558+6633566.45/1.9558+3881634.98/1.9558+12160050.49/1.9558</f>
        <v>223988516.85849708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480402532.11502755</v>
      </c>
      <c r="AA18" s="46">
        <f t="shared" si="2"/>
        <v>480409901.00548846</v>
      </c>
      <c r="AB18" s="49">
        <v>184210896</v>
      </c>
      <c r="AC18" s="48">
        <f>+AA18-AB18</f>
        <v>296199005.00548846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154698959.110356+9610218.9/1.9558-186144.28/1.9558+1379659.02/1.9558</f>
        <v>160222905.13755718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1293049659</v>
      </c>
      <c r="E20" s="67">
        <f>+C20+D20</f>
        <v>9360747264</v>
      </c>
      <c r="F20" s="67">
        <f t="shared" ref="F20:M20" si="8">+F5+F8+F11+F14+F15+F16+F17+F18+F19</f>
        <v>1110641291.5762501</v>
      </c>
      <c r="G20" s="67">
        <f t="shared" si="8"/>
        <v>5430949354.9499998</v>
      </c>
      <c r="H20" s="67">
        <f t="shared" si="8"/>
        <v>6541590646.5262499</v>
      </c>
      <c r="I20" s="68">
        <f t="shared" si="8"/>
        <v>6688018443.2640018</v>
      </c>
      <c r="J20" s="68">
        <f t="shared" si="8"/>
        <v>1071908869.9089581</v>
      </c>
      <c r="K20" s="68">
        <f t="shared" si="8"/>
        <v>7759927313.1729603</v>
      </c>
      <c r="L20" s="67">
        <f>+L5+L8+L11+L14+L15+L16+L17+L18+L19</f>
        <v>7024647731.2898846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2023-11-22T07:30:52Z</dcterms:modified>
</cp:coreProperties>
</file>