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9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E19" i="5"/>
  <c r="C19" i="5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E11" i="5" s="1"/>
  <c r="L12" i="5"/>
  <c r="L11" i="5" s="1"/>
  <c r="K12" i="5"/>
  <c r="H12" i="5"/>
  <c r="H11" i="5" s="1"/>
  <c r="E12" i="5"/>
  <c r="M11" i="5"/>
  <c r="J11" i="5"/>
  <c r="I11" i="5"/>
  <c r="G11" i="5"/>
  <c r="F11" i="5"/>
  <c r="D11" i="5"/>
  <c r="C11" i="5"/>
  <c r="L10" i="5"/>
  <c r="K10" i="5"/>
  <c r="H10" i="5"/>
  <c r="H8" i="5" s="1"/>
  <c r="E10" i="5"/>
  <c r="L9" i="5"/>
  <c r="L8" i="5" s="1"/>
  <c r="K9" i="5"/>
  <c r="K8" i="5" s="1"/>
  <c r="H9" i="5"/>
  <c r="E9" i="5"/>
  <c r="M8" i="5"/>
  <c r="J8" i="5"/>
  <c r="J20" i="5" s="1"/>
  <c r="I8" i="5"/>
  <c r="G8" i="5"/>
  <c r="F8" i="5"/>
  <c r="E8" i="5"/>
  <c r="D8" i="5"/>
  <c r="D20" i="5" s="1"/>
  <c r="C8" i="5"/>
  <c r="L7" i="5"/>
  <c r="K7" i="5"/>
  <c r="H7" i="5"/>
  <c r="H5" i="5" s="1"/>
  <c r="E7" i="5"/>
  <c r="L6" i="5"/>
  <c r="L5" i="5" s="1"/>
  <c r="K6" i="5"/>
  <c r="H6" i="5"/>
  <c r="E6" i="5"/>
  <c r="M5" i="5"/>
  <c r="M20" i="5" s="1"/>
  <c r="K5" i="5"/>
  <c r="J5" i="5"/>
  <c r="I5" i="5"/>
  <c r="I20" i="5" s="1"/>
  <c r="G5" i="5"/>
  <c r="G20" i="5" s="1"/>
  <c r="F5" i="5"/>
  <c r="F20" i="5" s="1"/>
  <c r="E5" i="5"/>
  <c r="D5" i="5"/>
  <c r="C5" i="5"/>
  <c r="C20" i="5" s="1"/>
  <c r="E20" i="5" s="1"/>
  <c r="L20" i="5" l="1"/>
  <c r="K11" i="5"/>
  <c r="K20" i="5"/>
  <c r="H20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<sst xmlns="http://schemas.openxmlformats.org/spreadsheetml/2006/main" count="47" uniqueCount="31">
  <si>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</si>
  <si>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</si>
  <si>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</si>
  <si>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</si>
  <si>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</si>
  <si>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</si>
  <si>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</si>
  <si>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</si>
  <si>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</si>
  <si>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</si>
  <si>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</si>
  <si>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</si>
  <si>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</si>
  <si>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</si>
  <si>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</si>
  <si>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</si>
  <si>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</si>
  <si>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</si>
  <si>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</si>
  <si>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</si>
  <si>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</si>
  <si>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</si>
  <si>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</si>
  <si>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</si>
  <si>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30.09.2023</t>
  </si>
  <si>
    <t>Funds received from the EC based on submitted applications for payment up to  30.09.2023</t>
  </si>
  <si>
    <t>Total funds received from the EC up to  30.09.2023</t>
  </si>
  <si>
    <t>Paid up to  30.09.2023</t>
  </si>
  <si>
    <t>Total paid up to 30.09.2023</t>
  </si>
  <si>
    <t>Total public expenditure declared to the EC with Payment claims
 as per  30.09.2023</t>
  </si>
  <si>
    <t>Total public expenditure certified to the EC with Annual Accounts 
as per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</si>
</sst>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185179115.40000001</v>
      </c>
      <c r="G5" s="67">
        <f t="shared" si="0"/>
        <v>884171244.55999994</v>
      </c>
      <c r="H5" s="67">
        <f t="shared" si="0"/>
        <v>1069350359.9599998</v>
      </c>
      <c r="I5" s="68">
        <f>+I6+I7</f>
        <v>1091062561.8333473</v>
      </c>
      <c r="J5" s="68">
        <f>+J6+J7</f>
        <v>192540452.08823776</v>
      </c>
      <c r="K5" s="67">
        <f>K6+K7</f>
        <v>1283603013.9215851</v>
      </c>
      <c r="L5" s="68">
        <f>L6+L7</f>
        <v>1178851687.0917075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2510509282.7182536</v>
      </c>
      <c r="AB5" s="47">
        <v>1461442349.48</v>
      </c>
      <c r="AC5" s="48">
        <f>+AA5-AB5</f>
        <v>1049066933.2382536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65162124.003750004</v>
      </c>
      <c r="G6" s="65">
        <v>367443549.21999991</v>
      </c>
      <c r="H6" s="65">
        <f>F6+G6</f>
        <v>432605673.22374994</v>
      </c>
      <c r="I6" s="70">
        <v>416716370.50912988</v>
      </c>
      <c r="J6" s="71">
        <v>73538183.031022921</v>
      </c>
      <c r="K6" s="65">
        <f>+I6+J6</f>
        <v>490254553.54015279</v>
      </c>
      <c r="L6" s="65">
        <f>477609243.442335-2378.41/1.9558+1490687.54/1.9558+6400755.56/1.9558+5472565.86/1.9558</f>
        <v>484441041.45337909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958839855.81383085</v>
      </c>
      <c r="AA6" s="49">
        <f>+K6*1.95583</f>
        <v>958854563.45043695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120016991.39624999</v>
      </c>
      <c r="G7" s="65">
        <v>516727695.33999997</v>
      </c>
      <c r="H7" s="65">
        <f>F7+G7</f>
        <v>636744686.73624992</v>
      </c>
      <c r="I7" s="70">
        <v>674346191.32421744</v>
      </c>
      <c r="J7" s="71">
        <v>119002269.05721484</v>
      </c>
      <c r="K7" s="65">
        <f>+I7+J7</f>
        <v>793348460.38143229</v>
      </c>
      <c r="L7" s="65">
        <f>647654505.792741-1172981.32/1.9558+2957589.44/1.9558+34806295.42/1.9558+54854754.77/1.9558</f>
        <v>694410645.63832831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1551630918.8140054</v>
      </c>
      <c r="AA7" s="49">
        <f t="shared" ref="AA7:AA19" si="2">+K7*1.95583</f>
        <v>1551654719.2678168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254111283</v>
      </c>
      <c r="E8" s="67">
        <f>E9+E10</f>
        <v>1694075196</v>
      </c>
      <c r="F8" s="67">
        <f t="shared" si="3"/>
        <v>158146291.68124998</v>
      </c>
      <c r="G8" s="67">
        <f t="shared" si="3"/>
        <v>792317771.75</v>
      </c>
      <c r="H8" s="67">
        <f>H9+H10</f>
        <v>950464063.43124998</v>
      </c>
      <c r="I8" s="68">
        <f>+I9+I10</f>
        <v>1014600470.3452271</v>
      </c>
      <c r="J8" s="68">
        <f>+J9+J10</f>
        <v>179047141.82562828</v>
      </c>
      <c r="K8" s="67">
        <f t="shared" si="3"/>
        <v>1193647612.1708555</v>
      </c>
      <c r="L8" s="68">
        <f>L9+L10</f>
        <v>1033525511.2747771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2334535999.883759</v>
      </c>
      <c r="AA8" s="46">
        <f t="shared" si="2"/>
        <v>2334571809.3121243</v>
      </c>
      <c r="AB8" s="47">
        <v>942880842.37</v>
      </c>
      <c r="AC8" s="48">
        <f>+AA8-AB8</f>
        <v>1391690966.9421244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59244208</v>
      </c>
      <c r="E9" s="65">
        <f>+C9+D9</f>
        <v>394961374</v>
      </c>
      <c r="F9" s="70">
        <v>36031153.328749999</v>
      </c>
      <c r="G9" s="65">
        <v>187050478.41</v>
      </c>
      <c r="H9" s="65">
        <f>F9+G9</f>
        <v>223081631.73874998</v>
      </c>
      <c r="I9" s="70">
        <v>226921709.76729023</v>
      </c>
      <c r="J9" s="71">
        <v>40045007.605992392</v>
      </c>
      <c r="K9" s="65">
        <f>I9+J9</f>
        <v>266966717.37328261</v>
      </c>
      <c r="L9" s="65">
        <f>204560617.590967-2059817.82/1.9558+8497076.29/1.9558+37384702.85/1.9558+19970723.19/1.9558</f>
        <v>237177799.56765175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522133505.83866614</v>
      </c>
      <c r="AA9" s="49">
        <f t="shared" si="2"/>
        <v>522141514.84018731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194867075</v>
      </c>
      <c r="E10" s="65">
        <f>+C10+D10</f>
        <v>1299113822</v>
      </c>
      <c r="F10" s="70">
        <v>122115138.35249999</v>
      </c>
      <c r="G10" s="72">
        <v>605267293.34000003</v>
      </c>
      <c r="H10" s="65">
        <f>F10+G10</f>
        <v>727382431.6925</v>
      </c>
      <c r="I10" s="70">
        <v>787678760.57793689</v>
      </c>
      <c r="J10" s="71">
        <v>139002134.2196359</v>
      </c>
      <c r="K10" s="65">
        <f>I10+J10</f>
        <v>926680894.79757285</v>
      </c>
      <c r="L10" s="65">
        <f>745716493.755392-5172507.32/1.9558+18570116.15/1.9558+57186185.25/1.9558+28440741.99/1.9558</f>
        <v>796347711.70712531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1812402494.0450931</v>
      </c>
      <c r="AA10" s="49">
        <f t="shared" si="2"/>
        <v>1812430294.4719369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80906469.957500011</v>
      </c>
      <c r="G11" s="67">
        <f t="shared" si="4"/>
        <v>403705647.11000001</v>
      </c>
      <c r="H11" s="67">
        <f t="shared" si="4"/>
        <v>484612117.06750005</v>
      </c>
      <c r="I11" s="68">
        <f>+I12+I13</f>
        <v>528769463.77000481</v>
      </c>
      <c r="J11" s="68">
        <f>+J12+J13</f>
        <v>86174272.873044223</v>
      </c>
      <c r="K11" s="67">
        <f t="shared" si="4"/>
        <v>614943736.643049</v>
      </c>
      <c r="L11" s="68">
        <f>L12+L13</f>
        <v>529930365.9291296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1202706960.1264753</v>
      </c>
      <c r="AA11" s="46">
        <f t="shared" si="2"/>
        <v>1202725408.4385746</v>
      </c>
      <c r="AB11" s="49">
        <v>508734585.13999999</v>
      </c>
      <c r="AC11" s="48">
        <f>+AA11-AB11</f>
        <v>693990823.29857457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22900579.047499999</v>
      </c>
      <c r="G12" s="72">
        <v>96669486.639999986</v>
      </c>
      <c r="H12" s="65">
        <f t="shared" ref="H12:H19" si="5">F12+G12</f>
        <v>119570065.68749999</v>
      </c>
      <c r="I12" s="73">
        <v>139921074.63172561</v>
      </c>
      <c r="J12" s="74">
        <v>24691954.346775107</v>
      </c>
      <c r="K12" s="65">
        <f t="shared" ref="K12:K18" si="6">I12+J12</f>
        <v>164613028.97850072</v>
      </c>
      <c r="L12" s="66">
        <f>107546393.822339-786940.5/1.9558+8556846.49/1.9558+6445736.97/1.9558+19899857.75/1.9558+15710769.95/1.9558</f>
        <v>133022552.25367145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321950162.07615173</v>
      </c>
      <c r="AA12" s="49">
        <f t="shared" si="2"/>
        <v>321955100.46702105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58005890.910000004</v>
      </c>
      <c r="G13" s="75">
        <v>307036160.47000003</v>
      </c>
      <c r="H13" s="65">
        <f t="shared" si="5"/>
        <v>365042051.38000005</v>
      </c>
      <c r="I13" s="73">
        <f>348399804.982192+40448584.1560872</f>
        <v>388848389.1382792</v>
      </c>
      <c r="J13" s="76">
        <v>61482318.526269123</v>
      </c>
      <c r="K13" s="65">
        <f>I13+J13</f>
        <v>450330707.66454834</v>
      </c>
      <c r="L13" s="65">
        <f>360184717.433511-20340.5/1.9558-16346.1/1.9558+17640663.85/1.9558+11998366.98/1.9558+24435503.47/1.9558+17785183.93/1.9558</f>
        <v>396907813.67545813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880756798.05032361</v>
      </c>
      <c r="AA13" s="49">
        <f t="shared" si="2"/>
        <v>880770307.97155356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182673768.41625002</v>
      </c>
      <c r="G14" s="68">
        <v>823262647.76000035</v>
      </c>
      <c r="H14" s="68">
        <f t="shared" si="5"/>
        <v>1005936416.1762503</v>
      </c>
      <c r="I14" s="67">
        <f>1088459554.07754+24606357.1680565</f>
        <v>1113065911.2455964</v>
      </c>
      <c r="J14" s="78">
        <v>192081097.77839002</v>
      </c>
      <c r="K14" s="68">
        <f t="shared" si="6"/>
        <v>1305147009.0239863</v>
      </c>
      <c r="L14" s="68">
        <f>967695569.169556+15138838.17/1.9558-2402850.3/1.9558-2743.54/1.9558+25217716.69/1.9558+26840232.12/1.9558+106124639.93/1.9558+25930180.74/1.9558</f>
        <v>1068342881.6810602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2552606520.2491126</v>
      </c>
      <c r="AA14" s="46">
        <f t="shared" si="2"/>
        <v>2552645674.6593833</v>
      </c>
      <c r="AB14" s="49">
        <v>1591964903.49</v>
      </c>
      <c r="AC14" s="48">
        <f>+AA14-AB14</f>
        <v>960680771.16938329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222903094.41999999</v>
      </c>
      <c r="G15" s="68">
        <v>950946149.95000005</v>
      </c>
      <c r="H15" s="68">
        <f t="shared" si="5"/>
        <v>1173849244.3700001</v>
      </c>
      <c r="I15" s="79">
        <v>1112046309.4396782</v>
      </c>
      <c r="J15" s="79">
        <v>155052015.25591922</v>
      </c>
      <c r="K15" s="68">
        <f t="shared" si="6"/>
        <v>1267098324.6955974</v>
      </c>
      <c r="L15" s="68">
        <f>1117502500.59107+82251884.29/1.9558-435626.68/1.9558+18166372.34/1.9558+62371629.32/1.9558+45052240.24/1.9558+35428170.7/1.9558</f>
        <v>1241663800.4223413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2478190903.4396496</v>
      </c>
      <c r="AA15" s="46">
        <f t="shared" si="2"/>
        <v>2478228916.38939</v>
      </c>
      <c r="AB15" s="49">
        <v>1226822694.46</v>
      </c>
      <c r="AC15" s="48">
        <f>+AA15-AB15</f>
        <v>1251406221.92939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222667669.54624999</v>
      </c>
      <c r="G16" s="68">
        <v>1067104460.9699997</v>
      </c>
      <c r="H16" s="68">
        <f>F16+G16</f>
        <v>1289772130.5162497</v>
      </c>
      <c r="I16" s="67">
        <f>1135591399.92562+127627871.537915+30246915.1204348</f>
        <v>1293466186.5839698</v>
      </c>
      <c r="J16" s="78">
        <v>200398482.33981457</v>
      </c>
      <c r="K16" s="68">
        <f>I16+J16</f>
        <v>1493864668.9237845</v>
      </c>
      <c r="L16" s="68">
        <f>1332505528.62955-3397233.47/1.9558+6211503.72/1.9558+7875923.01/1.9558+13198256.08/1.9558+179984792.97/1.9558</f>
        <v>1436745861.1328733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2921700519.4811378</v>
      </c>
      <c r="AA16" s="46">
        <f t="shared" si="2"/>
        <v>2921745335.4212055</v>
      </c>
      <c r="AB16" s="49">
        <v>1216935553</v>
      </c>
      <c r="AC16" s="48">
        <f>+AA16-AB16</f>
        <v>1704809782.4212055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31092785.035</v>
      </c>
      <c r="G18" s="68">
        <v>172054794.97</v>
      </c>
      <c r="H18" s="68">
        <f t="shared" si="5"/>
        <v>203147580.005</v>
      </c>
      <c r="I18" s="67">
        <v>206845853.92731738</v>
      </c>
      <c r="J18" s="78">
        <v>36502209.516585417</v>
      </c>
      <c r="K18" s="68">
        <f t="shared" si="6"/>
        <v>243348063.44390279</v>
      </c>
      <c r="L18" s="68">
        <f>205642205.901344+8397116.92/1.9558-625400.94/1.9558+5434747.07/1.9558+6633566.45/1.9558+3881634.98/1.9558+12160050.49/1.9558</f>
        <v>223988516.85849708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475940142.48358506</v>
      </c>
      <c r="AA18" s="46">
        <f t="shared" si="2"/>
        <v>475947442.92548841</v>
      </c>
      <c r="AB18" s="49">
        <v>184210896</v>
      </c>
      <c r="AC18" s="48">
        <f>+AA18-AB18</f>
        <v>291736546.92548841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105838571.607116+35710296.7129045</f>
        <v>141548868.3200205</v>
      </c>
      <c r="J19" s="78">
        <v>18677394.989490975</v>
      </c>
      <c r="K19" s="68">
        <f>I19+J19</f>
        <v>160226263.30951148</v>
      </c>
      <c r="L19" s="68">
        <f>154698959.110356+9610218.9/1.9558-186144.28/1.9558+1379659.02/1.9558</f>
        <v>160222905.13755718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313370525.78074253</v>
      </c>
      <c r="AA19" s="46">
        <f t="shared" si="2"/>
        <v>313375332.56864184</v>
      </c>
      <c r="AB19" s="49">
        <v>192103600.88</v>
      </c>
      <c r="AC19" s="53">
        <f>+AA19-AB19</f>
        <v>121271731.68864185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1293049659</v>
      </c>
      <c r="E20" s="67">
        <f>+C20+D20</f>
        <v>9360747264</v>
      </c>
      <c r="F20" s="67">
        <f t="shared" ref="F20:M20" si="8">+F5+F8+F11+F14+F15+F16+F17+F18+F19</f>
        <v>1103794815.62625</v>
      </c>
      <c r="G20" s="67">
        <f t="shared" si="8"/>
        <v>5318716953.8999996</v>
      </c>
      <c r="H20" s="67">
        <f t="shared" si="8"/>
        <v>6422511769.5262499</v>
      </c>
      <c r="I20" s="68">
        <f t="shared" si="8"/>
        <v>6603405625.4651623</v>
      </c>
      <c r="J20" s="68">
        <f t="shared" si="8"/>
        <v>1060473066.6671106</v>
      </c>
      <c r="K20" s="68">
        <f t="shared" si="8"/>
        <v>7663878692.1322718</v>
      </c>
      <c r="L20" s="67">
        <f>+L5+L8+L11+L14+L15+L16+L17+L18+L19</f>
        <v>6975273094.0979424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2023-10-17T11:42:10Z</dcterms:modified>
</cp:coreProperties>
</file>