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06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info_EUR_BUL'!$A$1:$I$46</definedName>
  </definedNames>
  <calcPr calcId="162913"/>
</workbook>
</file>

<file path=xl/calcChain.xml><?xml version="1.0" encoding="utf-8"?>
<calcChain xmlns="http://schemas.openxmlformats.org/spreadsheetml/2006/main">
  <c r="H45" i="5" l="1"/>
  <c r="I44" i="5"/>
  <c r="I43" i="5"/>
  <c r="G42" i="5"/>
  <c r="I42" i="5" s="1"/>
  <c r="I41" i="5"/>
  <c r="I40" i="5"/>
  <c r="I39" i="5"/>
  <c r="I38" i="5"/>
  <c r="I37" i="5"/>
  <c r="I36" i="5"/>
  <c r="I35" i="5"/>
  <c r="H35" i="5"/>
  <c r="G35" i="5"/>
  <c r="I34" i="5"/>
  <c r="H34" i="5"/>
  <c r="G34" i="5"/>
  <c r="I25" i="5"/>
  <c r="G25" i="5"/>
  <c r="H22" i="5"/>
  <c r="I22" i="5" s="1"/>
  <c r="G22" i="5"/>
  <c r="G13" i="5"/>
  <c r="I13" i="5" s="1"/>
  <c r="I12" i="5"/>
  <c r="G11" i="5"/>
  <c r="I11" i="5" s="1"/>
  <c r="H10" i="5"/>
  <c r="G10" i="5"/>
  <c r="I10" i="5" s="1"/>
  <c r="I9" i="5"/>
  <c r="G8" i="5"/>
  <c r="I8" i="5" s="1"/>
  <c r="G6" i="5"/>
  <c r="I6" i="5" s="1"/>
  <c r="I5" i="5"/>
  <c r="I45" i="5" s="1"/>
  <c r="G5" i="5"/>
  <c r="G45" i="5" s="1"/>
  <c r="D44" i="5"/>
  <c r="E44" i="5" s="1"/>
  <c r="E43" i="5"/>
  <c r="D43" i="5"/>
  <c r="D42" i="5"/>
  <c r="E42" i="5" s="1"/>
  <c r="D41" i="5"/>
  <c r="E41" i="5" s="1"/>
  <c r="E40" i="5"/>
  <c r="D40" i="5"/>
  <c r="D39" i="5"/>
  <c r="E39" i="5" s="1"/>
  <c r="D38" i="5"/>
  <c r="E38" i="5" s="1"/>
  <c r="E37" i="5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E25" i="5"/>
  <c r="E24" i="5"/>
  <c r="D24" i="5"/>
  <c r="D23" i="5"/>
  <c r="E23" i="5" s="1"/>
  <c r="D22" i="5"/>
  <c r="E22" i="5" s="1"/>
  <c r="E21" i="5"/>
  <c r="E20" i="5"/>
  <c r="E19" i="5"/>
  <c r="E18" i="5"/>
  <c r="D17" i="5"/>
  <c r="E17" i="5" s="1"/>
  <c r="E16" i="5"/>
  <c r="D16" i="5"/>
  <c r="D15" i="5"/>
  <c r="E15" i="5" s="1"/>
  <c r="D14" i="5"/>
  <c r="E14" i="5" s="1"/>
  <c r="E13" i="5"/>
  <c r="E12" i="5"/>
  <c r="D11" i="5"/>
  <c r="E11" i="5" s="1"/>
  <c r="D10" i="5"/>
  <c r="E10" i="5" s="1"/>
  <c r="E9" i="5"/>
  <c r="D9" i="5"/>
  <c r="D8" i="5"/>
  <c r="E8" i="5" s="1"/>
  <c r="D7" i="5"/>
  <c r="E7" i="5" s="1"/>
  <c r="E6" i="5"/>
  <c r="D6" i="5"/>
  <c r="D5" i="5"/>
  <c r="E5" i="5" s="1"/>
  <c r="E45" i="5" l="1"/>
  <c r="D45" i="5"/>
  <c r="C18" i="5"/>
  <c r="C17" i="5"/>
  <c r="E316" i="5" l="1"/>
  <c r="C29" i="5"/>
  <c r="C37" i="5"/>
  <c r="C20" i="5"/>
  <c r="F45" i="5" l="1"/>
  <c r="D317" i="5" l="1"/>
  <c r="C45" i="5"/>
  <c r="C317" i="5" s="1"/>
</calcChain>
</file>

<file path=xl/sharedStrings.xml><?xml version="1.0" encoding="utf-8"?>
<sst xmlns="http://schemas.openxmlformats.org/spreadsheetml/2006/main" count="94" uniqueCount="55">
  <si>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</si>
  <si>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</si>
  <si>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</si>
  <si>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</si>
  <si>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</si>
  <si>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</si>
  <si>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</si>
  <si>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</si>
  <si>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</si>
  <si>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</si>
  <si>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</si>
  <si>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</si>
  <si>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</si>
  <si>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</si>
  <si>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</si>
  <si>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</si>
  <si>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</si>
  <si>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</si>
  <si>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</si>
  <si>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</si>
  <si>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</si>
  <si>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</si>
  <si>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</si>
  <si>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</si>
  <si>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</si>
  <si>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</si>
  <si>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</si>
  <si>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</si>
  <si>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</si>
  <si>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</si>
  <si>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C8.I3 Ministry of Transport and Communications, National Railway Infrastructure Company</t>
  </si>
  <si>
    <t>C8.I4 Ministry of Transport and Communications, National Railway Infrastructure Company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</si>
  <si>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</si>
  <si>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</si>
  <si>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</si>
  <si>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</si>
  <si>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</si>
  <si>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</si>
  <si>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</si>
  <si>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</si>
  <si>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</si>
  <si>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</si>
  <si>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</si>
  <si>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</si>
  <si>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</si>
  <si>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</si>
  <si>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</si>
  <si>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</si>
  <si>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</si>
  <si>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</si>
  <si>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</si>
  <si>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</si>
  <si>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Paid up to 30.06.2023</t>
  </si>
  <si>
    <t>Total paid up to 30.06.2023</t>
  </si>
  <si>
    <t>Received funds from the EC on the basis of sent applications for payment as of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</si>
</sst>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7" fontId="9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0.28515625" style="10" customWidth="1"/>
    <col min="4" max="4" width="24" style="10" customWidth="1"/>
    <col min="5" max="5" width="20.5703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9"/>
      <c r="D1" s="9"/>
      <c r="E1" s="9"/>
      <c r="F1" s="9"/>
    </row>
    <row r="2" spans="1:12" s="14" customFormat="1" ht="12.75" customHeight="1" x14ac:dyDescent="0.2">
      <c r="A2" s="43" t="s">
        <v>18</v>
      </c>
      <c r="B2" s="43" t="s">
        <v>19</v>
      </c>
      <c r="C2" s="41" t="s">
        <v>21</v>
      </c>
      <c r="D2" s="46" t="s">
        <v>20</v>
      </c>
      <c r="E2" s="41" t="s">
        <v>24</v>
      </c>
      <c r="F2" s="41" t="s">
        <v>54</v>
      </c>
      <c r="G2" s="48" t="s">
        <v>52</v>
      </c>
      <c r="H2" s="49"/>
      <c r="I2" s="41" t="s">
        <v>53</v>
      </c>
      <c r="J2" s="1"/>
      <c r="K2" s="1"/>
    </row>
    <row r="3" spans="1:12" s="14" customFormat="1" ht="94.5" customHeight="1" x14ac:dyDescent="0.2">
      <c r="A3" s="44"/>
      <c r="B3" s="44"/>
      <c r="C3" s="45"/>
      <c r="D3" s="47"/>
      <c r="E3" s="45"/>
      <c r="F3" s="45"/>
      <c r="G3" s="24" t="s">
        <v>22</v>
      </c>
      <c r="H3" s="24" t="s">
        <v>23</v>
      </c>
      <c r="I3" s="42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26">
        <v>3</v>
      </c>
      <c r="D4" s="25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33</v>
      </c>
      <c r="C5" s="7">
        <v>245484483.14526314</v>
      </c>
      <c r="D5" s="7">
        <f>96025183.33/1.95583</f>
        <v>49096896.627007462</v>
      </c>
      <c r="E5" s="7">
        <f t="shared" ref="E5:E44" si="0">C5+D5</f>
        <v>294581379.77227062</v>
      </c>
      <c r="F5" s="50">
        <v>1368912911</v>
      </c>
      <c r="G5" s="2">
        <f>(5337.97/1.95583+10784.44)</f>
        <v>13513.70072306898</v>
      </c>
      <c r="H5" s="2">
        <v>265.69</v>
      </c>
      <c r="I5" s="2">
        <f>+G5+H5</f>
        <v>13779.39072306898</v>
      </c>
      <c r="J5" s="35"/>
      <c r="K5" s="35"/>
      <c r="L5" s="19"/>
    </row>
    <row r="6" spans="1:12" s="20" customFormat="1" ht="28.5" customHeight="1" x14ac:dyDescent="0.25">
      <c r="A6" s="28" t="s">
        <v>29</v>
      </c>
      <c r="B6" s="16" t="s">
        <v>33</v>
      </c>
      <c r="C6" s="7">
        <v>291138971.17336375</v>
      </c>
      <c r="D6" s="7">
        <f>113340166.8/1.95583</f>
        <v>57949907.098265186</v>
      </c>
      <c r="E6" s="7">
        <f t="shared" si="0"/>
        <v>349088878.27162892</v>
      </c>
      <c r="F6" s="51"/>
      <c r="G6" s="2">
        <f>(2956.65/1.95583)+9172.87</f>
        <v>10684.581140538801</v>
      </c>
      <c r="H6" s="2">
        <v>261.87</v>
      </c>
      <c r="I6" s="2">
        <f>+G6+H6</f>
        <v>10946.451140538802</v>
      </c>
      <c r="J6" s="35"/>
      <c r="K6" s="35"/>
      <c r="L6" s="19"/>
    </row>
    <row r="7" spans="1:12" s="20" customFormat="1" ht="28.5" customHeight="1" x14ac:dyDescent="0.25">
      <c r="A7" s="28" t="s">
        <v>45</v>
      </c>
      <c r="B7" s="16" t="s">
        <v>33</v>
      </c>
      <c r="C7" s="7">
        <v>164657123.77353859</v>
      </c>
      <c r="D7" s="7">
        <f>57428745.61/1.95583</f>
        <v>29362851.377675973</v>
      </c>
      <c r="E7" s="7">
        <f t="shared" si="0"/>
        <v>194019975.15121457</v>
      </c>
      <c r="F7" s="51"/>
      <c r="G7" s="2">
        <v>0</v>
      </c>
      <c r="H7" s="2">
        <v>0</v>
      </c>
      <c r="I7" s="2">
        <v>0</v>
      </c>
      <c r="J7" s="35"/>
      <c r="K7" s="35"/>
      <c r="L7" s="19"/>
    </row>
    <row r="8" spans="1:12" s="20" customFormat="1" ht="28.5" customHeight="1" x14ac:dyDescent="0.25">
      <c r="A8" s="28" t="s">
        <v>3</v>
      </c>
      <c r="B8" s="16" t="s">
        <v>33</v>
      </c>
      <c r="C8" s="7">
        <v>32253461.865295041</v>
      </c>
      <c r="D8" s="7">
        <f>6917711.68/1.95583</f>
        <v>3536969.8184402529</v>
      </c>
      <c r="E8" s="7">
        <f t="shared" si="0"/>
        <v>35790431.683735296</v>
      </c>
      <c r="F8" s="51"/>
      <c r="G8" s="2">
        <f>(2956.65/1.95583)+6062.12</f>
        <v>7573.8311405387994</v>
      </c>
      <c r="H8" s="2">
        <v>0</v>
      </c>
      <c r="I8" s="2">
        <f>+G8+H8</f>
        <v>7573.8311405387994</v>
      </c>
      <c r="J8" s="35"/>
      <c r="K8" s="35"/>
      <c r="L8" s="19"/>
    </row>
    <row r="9" spans="1:12" s="20" customFormat="1" ht="28.5" customHeight="1" x14ac:dyDescent="0.25">
      <c r="A9" s="21" t="s">
        <v>5</v>
      </c>
      <c r="B9" s="16" t="s">
        <v>33</v>
      </c>
      <c r="C9" s="7">
        <v>53451025.907159619</v>
      </c>
      <c r="D9" s="7">
        <f>15412800/1.95583</f>
        <v>7880439.5065010767</v>
      </c>
      <c r="E9" s="7">
        <f t="shared" si="0"/>
        <v>61331465.413660698</v>
      </c>
      <c r="F9" s="51"/>
      <c r="G9" s="2">
        <v>0</v>
      </c>
      <c r="H9" s="2">
        <v>0</v>
      </c>
      <c r="I9" s="2">
        <f t="shared" ref="I9:I13" si="1">+G9+H9</f>
        <v>0</v>
      </c>
      <c r="J9" s="35"/>
      <c r="K9" s="35"/>
      <c r="L9" s="19"/>
    </row>
    <row r="10" spans="1:12" s="20" customFormat="1" ht="28.5" customHeight="1" x14ac:dyDescent="0.25">
      <c r="A10" s="21" t="s">
        <v>4</v>
      </c>
      <c r="B10" s="16" t="s">
        <v>33</v>
      </c>
      <c r="C10" s="7">
        <v>133933869.50808609</v>
      </c>
      <c r="D10" s="7">
        <f>19139200/1.95583</f>
        <v>9785717.5725906659</v>
      </c>
      <c r="E10" s="7">
        <f t="shared" si="0"/>
        <v>143719587.08067676</v>
      </c>
      <c r="F10" s="51"/>
      <c r="G10" s="2">
        <f>(101172.59/1.95583)+( 27815.36/1.95583)+(63571.97/1.95583)+529264.96</f>
        <v>627719.28373979335</v>
      </c>
      <c r="H10" s="2">
        <f>(241.13/1.95583)+(186/1.95583)+1094.16</f>
        <v>1312.5481012153409</v>
      </c>
      <c r="I10" s="2">
        <f t="shared" si="1"/>
        <v>629031.83184100874</v>
      </c>
      <c r="J10" s="35"/>
      <c r="K10" s="35"/>
      <c r="L10" s="19"/>
    </row>
    <row r="11" spans="1:12" s="20" customFormat="1" ht="28.5" customHeight="1" x14ac:dyDescent="0.25">
      <c r="A11" s="21" t="s">
        <v>32</v>
      </c>
      <c r="B11" s="16" t="s">
        <v>33</v>
      </c>
      <c r="C11" s="7">
        <v>15927864.834878286</v>
      </c>
      <c r="D11" s="7">
        <f>2793764.41/1.95583</f>
        <v>1428429.0608079436</v>
      </c>
      <c r="E11" s="7">
        <f t="shared" si="0"/>
        <v>17356293.895686232</v>
      </c>
      <c r="F11" s="51"/>
      <c r="G11" s="2">
        <f>(2117.61/1.95583)+(6338.41/1.95583)+3680.04</f>
        <v>8003.5343732328474</v>
      </c>
      <c r="H11" s="2">
        <v>0</v>
      </c>
      <c r="I11" s="2">
        <f t="shared" si="1"/>
        <v>8003.5343732328474</v>
      </c>
      <c r="J11" s="35"/>
      <c r="K11" s="35"/>
      <c r="L11" s="19"/>
    </row>
    <row r="12" spans="1:12" s="20" customFormat="1" ht="28.5" customHeight="1" x14ac:dyDescent="0.25">
      <c r="A12" s="21" t="s">
        <v>34</v>
      </c>
      <c r="B12" s="16" t="s">
        <v>33</v>
      </c>
      <c r="C12" s="7">
        <v>110694692.2789813</v>
      </c>
      <c r="D12" s="7">
        <v>0</v>
      </c>
      <c r="E12" s="7">
        <f t="shared" si="0"/>
        <v>110694692.2789813</v>
      </c>
      <c r="F12" s="51"/>
      <c r="G12" s="2">
        <v>0</v>
      </c>
      <c r="H12" s="2">
        <v>0</v>
      </c>
      <c r="I12" s="2">
        <f t="shared" si="1"/>
        <v>0</v>
      </c>
      <c r="J12" s="35"/>
      <c r="K12" s="35"/>
      <c r="L12" s="19"/>
    </row>
    <row r="13" spans="1:12" s="20" customFormat="1" ht="28.5" customHeight="1" x14ac:dyDescent="0.25">
      <c r="A13" s="21" t="s">
        <v>35</v>
      </c>
      <c r="B13" s="16" t="s">
        <v>33</v>
      </c>
      <c r="C13" s="7">
        <v>690015952.30669332</v>
      </c>
      <c r="D13" s="7">
        <v>0</v>
      </c>
      <c r="E13" s="7">
        <f t="shared" si="0"/>
        <v>690015952.30669332</v>
      </c>
      <c r="F13" s="51"/>
      <c r="G13" s="2">
        <f>(591433.6/1.95583)+(117349800/1.95583)+314430.19</f>
        <v>60616825.38794665</v>
      </c>
      <c r="H13" s="2">
        <v>0</v>
      </c>
      <c r="I13" s="2">
        <f t="shared" si="1"/>
        <v>60616825.38794665</v>
      </c>
      <c r="J13" s="35"/>
      <c r="K13" s="35"/>
      <c r="L13" s="19"/>
    </row>
    <row r="14" spans="1:12" s="20" customFormat="1" ht="28.5" customHeight="1" x14ac:dyDescent="0.25">
      <c r="A14" s="31" t="s">
        <v>50</v>
      </c>
      <c r="B14" s="16" t="s">
        <v>33</v>
      </c>
      <c r="C14" s="7">
        <v>608183292.51519811</v>
      </c>
      <c r="D14" s="7">
        <f>(118113254.5+118113254.5)/1.95583</f>
        <v>120780696.17502543</v>
      </c>
      <c r="E14" s="7">
        <f t="shared" si="0"/>
        <v>728963988.69022357</v>
      </c>
      <c r="F14" s="51"/>
      <c r="G14" s="2">
        <v>0</v>
      </c>
      <c r="H14" s="2">
        <v>0</v>
      </c>
      <c r="I14" s="2">
        <v>0</v>
      </c>
      <c r="J14" s="35"/>
      <c r="K14" s="35"/>
      <c r="L14" s="19"/>
    </row>
    <row r="15" spans="1:12" s="20" customFormat="1" ht="28.5" customHeight="1" x14ac:dyDescent="0.25">
      <c r="A15" s="31" t="s">
        <v>51</v>
      </c>
      <c r="B15" s="16" t="s">
        <v>33</v>
      </c>
      <c r="C15" s="7">
        <v>315802617.30313987</v>
      </c>
      <c r="D15" s="7">
        <f>76491246/1.95583</f>
        <v>39109353.06238272</v>
      </c>
      <c r="E15" s="7">
        <f t="shared" si="0"/>
        <v>354911970.36552256</v>
      </c>
      <c r="F15" s="51"/>
      <c r="G15" s="2">
        <v>0</v>
      </c>
      <c r="H15" s="2">
        <v>0</v>
      </c>
      <c r="I15" s="2">
        <v>0</v>
      </c>
      <c r="J15" s="35"/>
      <c r="K15" s="35"/>
      <c r="L15" s="19"/>
    </row>
    <row r="16" spans="1:12" s="20" customFormat="1" ht="28.5" customHeight="1" x14ac:dyDescent="0.25">
      <c r="A16" s="31" t="s">
        <v>46</v>
      </c>
      <c r="B16" s="16" t="s">
        <v>33</v>
      </c>
      <c r="C16" s="7">
        <v>71579180.347985268</v>
      </c>
      <c r="D16" s="7">
        <f>10000000/1.95583</f>
        <v>5112918.8119621854</v>
      </c>
      <c r="E16" s="7">
        <f t="shared" si="0"/>
        <v>76692099.159947455</v>
      </c>
      <c r="F16" s="51"/>
      <c r="G16" s="2">
        <v>0</v>
      </c>
      <c r="H16" s="2">
        <v>0</v>
      </c>
      <c r="I16" s="2">
        <v>0</v>
      </c>
      <c r="J16" s="35"/>
      <c r="K16" s="35"/>
      <c r="L16" s="19"/>
    </row>
    <row r="17" spans="1:12" s="20" customFormat="1" ht="28.5" customHeight="1" x14ac:dyDescent="0.25">
      <c r="A17" s="31" t="s">
        <v>47</v>
      </c>
      <c r="B17" s="16" t="s">
        <v>33</v>
      </c>
      <c r="C17" s="7">
        <f>149277344/1.95583</f>
        <v>76324294.033735037</v>
      </c>
      <c r="D17" s="7">
        <f>29855470/1.95583</f>
        <v>15264859.420297265</v>
      </c>
      <c r="E17" s="7">
        <f t="shared" si="0"/>
        <v>91589153.454032302</v>
      </c>
      <c r="F17" s="51"/>
      <c r="G17" s="2">
        <v>0</v>
      </c>
      <c r="H17" s="2">
        <v>0</v>
      </c>
      <c r="I17" s="2">
        <v>0</v>
      </c>
      <c r="J17" s="35"/>
      <c r="K17" s="35"/>
      <c r="L17" s="19"/>
    </row>
    <row r="18" spans="1:12" s="18" customFormat="1" ht="32.25" customHeight="1" x14ac:dyDescent="0.2">
      <c r="A18" s="31" t="s">
        <v>16</v>
      </c>
      <c r="B18" s="16" t="s">
        <v>33</v>
      </c>
      <c r="C18" s="7">
        <f>370000000/1.95583</f>
        <v>189177996.04260084</v>
      </c>
      <c r="D18" s="7">
        <v>0</v>
      </c>
      <c r="E18" s="7">
        <f t="shared" si="0"/>
        <v>189177996.04260084</v>
      </c>
      <c r="F18" s="51"/>
      <c r="G18" s="2">
        <v>0</v>
      </c>
      <c r="H18" s="2">
        <v>0</v>
      </c>
      <c r="I18" s="2">
        <v>0</v>
      </c>
      <c r="J18" s="35"/>
      <c r="K18" s="35"/>
    </row>
    <row r="19" spans="1:12" s="18" customFormat="1" ht="32.25" customHeight="1" x14ac:dyDescent="0.2">
      <c r="A19" s="31" t="s">
        <v>36</v>
      </c>
      <c r="B19" s="16" t="s">
        <v>33</v>
      </c>
      <c r="C19" s="7">
        <v>342000071.58086336</v>
      </c>
      <c r="D19" s="7">
        <v>0</v>
      </c>
      <c r="E19" s="7">
        <f t="shared" si="0"/>
        <v>342000071.58086336</v>
      </c>
      <c r="F19" s="51"/>
      <c r="G19" s="2">
        <v>0</v>
      </c>
      <c r="H19" s="2">
        <v>0</v>
      </c>
      <c r="I19" s="2">
        <v>0</v>
      </c>
      <c r="J19" s="35"/>
      <c r="K19" s="35"/>
    </row>
    <row r="20" spans="1:12" s="18" customFormat="1" ht="32.25" customHeight="1" x14ac:dyDescent="0.2">
      <c r="A20" s="31" t="s">
        <v>42</v>
      </c>
      <c r="B20" s="16" t="s">
        <v>33</v>
      </c>
      <c r="C20" s="7">
        <f>343052582/1.95583</f>
        <v>175400000</v>
      </c>
      <c r="D20" s="7">
        <v>0</v>
      </c>
      <c r="E20" s="7">
        <f t="shared" si="0"/>
        <v>175400000</v>
      </c>
      <c r="F20" s="51"/>
      <c r="G20" s="2">
        <v>0</v>
      </c>
      <c r="H20" s="2">
        <v>0</v>
      </c>
      <c r="I20" s="2">
        <v>0</v>
      </c>
      <c r="J20" s="35"/>
      <c r="K20" s="35"/>
    </row>
    <row r="21" spans="1:12" s="18" customFormat="1" ht="32.25" customHeight="1" x14ac:dyDescent="0.2">
      <c r="A21" s="31" t="s">
        <v>37</v>
      </c>
      <c r="B21" s="16" t="s">
        <v>33</v>
      </c>
      <c r="C21" s="7">
        <v>799054836.05425835</v>
      </c>
      <c r="D21" s="7">
        <v>0</v>
      </c>
      <c r="E21" s="7">
        <f t="shared" si="0"/>
        <v>799054836.05425835</v>
      </c>
      <c r="F21" s="51"/>
      <c r="G21" s="2">
        <v>0</v>
      </c>
      <c r="H21" s="2">
        <v>0</v>
      </c>
      <c r="I21" s="2">
        <v>0</v>
      </c>
      <c r="J21" s="35"/>
      <c r="K21" s="35"/>
    </row>
    <row r="22" spans="1:12" ht="29.25" customHeight="1" x14ac:dyDescent="0.25">
      <c r="A22" s="31" t="s">
        <v>6</v>
      </c>
      <c r="B22" s="16" t="s">
        <v>33</v>
      </c>
      <c r="C22" s="7">
        <v>63655861.705771975</v>
      </c>
      <c r="D22" s="7">
        <f>24900008.8/1.95583</f>
        <v>12731172.341154395</v>
      </c>
      <c r="E22" s="7">
        <f t="shared" si="0"/>
        <v>76387034.046926364</v>
      </c>
      <c r="F22" s="51"/>
      <c r="G22" s="2">
        <f>(27101419.25/1.95583)+(3988697.25/1.95583)</f>
        <v>15896124.151894592</v>
      </c>
      <c r="H22" s="2">
        <f>(5420283.85/1.95583)+(797739.45/1.95583)</f>
        <v>3179224.8303789184</v>
      </c>
      <c r="I22" s="2">
        <f>+G22+H22</f>
        <v>19075348.982273512</v>
      </c>
      <c r="J22" s="35"/>
      <c r="K22" s="35"/>
    </row>
    <row r="23" spans="1:12" ht="45.75" customHeight="1" x14ac:dyDescent="0.25">
      <c r="A23" s="31" t="s">
        <v>30</v>
      </c>
      <c r="B23" s="16" t="s">
        <v>33</v>
      </c>
      <c r="C23" s="7">
        <v>105254603.92774424</v>
      </c>
      <c r="D23" s="7">
        <f>0/1.95583</f>
        <v>0</v>
      </c>
      <c r="E23" s="7">
        <f t="shared" si="0"/>
        <v>105254603.92774424</v>
      </c>
      <c r="F23" s="51"/>
      <c r="G23" s="2">
        <v>0</v>
      </c>
      <c r="H23" s="2">
        <v>0</v>
      </c>
      <c r="I23" s="2">
        <v>0</v>
      </c>
      <c r="J23" s="35"/>
      <c r="K23" s="35"/>
    </row>
    <row r="24" spans="1:12" ht="45" customHeight="1" x14ac:dyDescent="0.25">
      <c r="A24" s="31" t="s">
        <v>31</v>
      </c>
      <c r="B24" s="16" t="s">
        <v>33</v>
      </c>
      <c r="C24" s="7">
        <v>22577124.801235281</v>
      </c>
      <c r="D24" s="7">
        <f>7792415/1.95583</f>
        <v>3984198.5244116308</v>
      </c>
      <c r="E24" s="7">
        <f t="shared" si="0"/>
        <v>26561323.325646911</v>
      </c>
      <c r="F24" s="51"/>
      <c r="G24" s="2">
        <v>0</v>
      </c>
      <c r="H24" s="2">
        <v>0</v>
      </c>
      <c r="I24" s="2">
        <v>0</v>
      </c>
      <c r="J24" s="35"/>
      <c r="K24" s="35"/>
    </row>
    <row r="25" spans="1:12" ht="29.25" customHeight="1" x14ac:dyDescent="0.25">
      <c r="A25" s="11" t="s">
        <v>15</v>
      </c>
      <c r="B25" s="16" t="s">
        <v>33</v>
      </c>
      <c r="C25" s="7">
        <v>111188301.83604914</v>
      </c>
      <c r="D25" s="7">
        <v>0</v>
      </c>
      <c r="E25" s="7">
        <f t="shared" si="0"/>
        <v>111188301.83604914</v>
      </c>
      <c r="F25" s="51"/>
      <c r="G25" s="2">
        <f>(25185637.31/1.95583)+(15003718.94/1.95583)+(2868040.65/1.95583)+(3261293.23/1.95583)+(1578127.98/1.95583)+(1970187.97/1.95583)+(1765148.79/1.95583)+(1697194.18/1.95583)+(2135649.37/1.95583)+(5033765.66/1.95583+2028273.54)</f>
        <v>32960800.436509408</v>
      </c>
      <c r="H25" s="2">
        <v>0</v>
      </c>
      <c r="I25" s="2">
        <f>+G25+H25</f>
        <v>32960800.436509408</v>
      </c>
      <c r="J25" s="35"/>
      <c r="K25" s="35"/>
    </row>
    <row r="26" spans="1:12" ht="29.25" customHeight="1" x14ac:dyDescent="0.25">
      <c r="A26" s="11" t="s">
        <v>48</v>
      </c>
      <c r="B26" s="16" t="s">
        <v>33</v>
      </c>
      <c r="C26" s="7">
        <v>49574571.05678919</v>
      </c>
      <c r="D26" s="7">
        <f>3048953.4/1.95583</f>
        <v>1558905.1195656064</v>
      </c>
      <c r="E26" s="7">
        <f t="shared" si="0"/>
        <v>51133476.176354796</v>
      </c>
      <c r="F26" s="51"/>
      <c r="G26" s="2">
        <v>0</v>
      </c>
      <c r="H26" s="2">
        <v>0</v>
      </c>
      <c r="I26" s="2">
        <v>0</v>
      </c>
      <c r="J26" s="35"/>
      <c r="K26" s="35"/>
    </row>
    <row r="27" spans="1:12" ht="29.25" customHeight="1" x14ac:dyDescent="0.25">
      <c r="A27" s="11" t="s">
        <v>14</v>
      </c>
      <c r="B27" s="16" t="s">
        <v>33</v>
      </c>
      <c r="C27" s="7">
        <v>14713730.871292494</v>
      </c>
      <c r="D27" s="7">
        <f>5689511.25/1.95583</f>
        <v>2909000.9100995488</v>
      </c>
      <c r="E27" s="7">
        <f t="shared" si="0"/>
        <v>17622731.781392042</v>
      </c>
      <c r="F27" s="51"/>
      <c r="G27" s="2">
        <v>0</v>
      </c>
      <c r="H27" s="2">
        <v>0</v>
      </c>
      <c r="I27" s="2">
        <v>0</v>
      </c>
      <c r="J27" s="35"/>
      <c r="K27" s="35"/>
    </row>
    <row r="28" spans="1:12" s="18" customFormat="1" ht="29.25" customHeight="1" x14ac:dyDescent="0.2">
      <c r="A28" s="30" t="s">
        <v>9</v>
      </c>
      <c r="B28" s="16" t="s">
        <v>33</v>
      </c>
      <c r="C28" s="7">
        <v>41008958.810326047</v>
      </c>
      <c r="D28" s="7">
        <f>15954418.52/1.95583</f>
        <v>8157364.6584825879</v>
      </c>
      <c r="E28" s="7">
        <f t="shared" si="0"/>
        <v>49166323.468808636</v>
      </c>
      <c r="F28" s="51"/>
      <c r="G28" s="2">
        <v>0</v>
      </c>
      <c r="H28" s="2">
        <v>0</v>
      </c>
      <c r="I28" s="2">
        <v>0</v>
      </c>
      <c r="J28" s="35"/>
      <c r="K28" s="35"/>
    </row>
    <row r="29" spans="1:12" s="18" customFormat="1" ht="29.25" customHeight="1" x14ac:dyDescent="0.2">
      <c r="A29" s="30" t="s">
        <v>44</v>
      </c>
      <c r="B29" s="16" t="s">
        <v>33</v>
      </c>
      <c r="C29" s="7">
        <f>1615651/1.95583</f>
        <v>826069.23914655158</v>
      </c>
      <c r="D29" s="7">
        <f>323130.2/1.95583</f>
        <v>165213.84782931034</v>
      </c>
      <c r="E29" s="7">
        <f t="shared" si="0"/>
        <v>991283.08697586192</v>
      </c>
      <c r="F29" s="51"/>
      <c r="G29" s="2">
        <v>0</v>
      </c>
      <c r="H29" s="2">
        <v>0</v>
      </c>
      <c r="I29" s="2">
        <v>0</v>
      </c>
      <c r="J29" s="35"/>
      <c r="K29" s="35"/>
    </row>
    <row r="30" spans="1:12" s="18" customFormat="1" ht="29.25" customHeight="1" x14ac:dyDescent="0.2">
      <c r="A30" s="30" t="s">
        <v>38</v>
      </c>
      <c r="B30" s="16" t="s">
        <v>33</v>
      </c>
      <c r="C30" s="7">
        <v>3982963.754518542</v>
      </c>
      <c r="D30" s="7">
        <f>1558000/1.95583</f>
        <v>796592.75090370839</v>
      </c>
      <c r="E30" s="7">
        <f t="shared" si="0"/>
        <v>4779556.5054222504</v>
      </c>
      <c r="F30" s="51"/>
      <c r="G30" s="2">
        <v>0</v>
      </c>
      <c r="H30" s="2">
        <v>0</v>
      </c>
      <c r="I30" s="2">
        <v>0</v>
      </c>
      <c r="J30" s="35"/>
      <c r="K30" s="35"/>
    </row>
    <row r="31" spans="1:12" s="18" customFormat="1" ht="29.25" customHeight="1" x14ac:dyDescent="0.2">
      <c r="A31" s="30" t="s">
        <v>39</v>
      </c>
      <c r="B31" s="16" t="s">
        <v>33</v>
      </c>
      <c r="C31" s="7">
        <v>1496551.3362613316</v>
      </c>
      <c r="D31" s="7">
        <f>585000/1.95583</f>
        <v>299105.7504997878</v>
      </c>
      <c r="E31" s="7">
        <f t="shared" si="0"/>
        <v>1795657.0867611193</v>
      </c>
      <c r="F31" s="51"/>
      <c r="G31" s="2">
        <v>0</v>
      </c>
      <c r="H31" s="2">
        <v>0</v>
      </c>
      <c r="I31" s="2">
        <v>0</v>
      </c>
      <c r="J31" s="35"/>
      <c r="K31" s="35"/>
    </row>
    <row r="32" spans="1:12" ht="29.25" customHeight="1" x14ac:dyDescent="0.25">
      <c r="A32" s="11" t="s">
        <v>8</v>
      </c>
      <c r="B32" s="16" t="s">
        <v>33</v>
      </c>
      <c r="C32" s="7">
        <v>56558720.338679746</v>
      </c>
      <c r="D32" s="7">
        <f>22123848.4/1.95583</f>
        <v>11311744.067735948</v>
      </c>
      <c r="E32" s="7">
        <f t="shared" si="0"/>
        <v>67870464.406415701</v>
      </c>
      <c r="F32" s="51"/>
      <c r="G32" s="2">
        <v>0</v>
      </c>
      <c r="H32" s="2">
        <v>0</v>
      </c>
      <c r="I32" s="2">
        <v>0</v>
      </c>
      <c r="J32" s="35"/>
      <c r="K32" s="35"/>
      <c r="L32" s="19"/>
    </row>
    <row r="33" spans="1:13" ht="29.25" customHeight="1" x14ac:dyDescent="0.25">
      <c r="A33" s="11" t="s">
        <v>28</v>
      </c>
      <c r="B33" s="16" t="s">
        <v>33</v>
      </c>
      <c r="C33" s="7">
        <v>733120.97677200986</v>
      </c>
      <c r="D33" s="7">
        <f>270540/1.95583</f>
        <v>138324.90553882494</v>
      </c>
      <c r="E33" s="7">
        <f t="shared" si="0"/>
        <v>871445.88231083483</v>
      </c>
      <c r="F33" s="51"/>
      <c r="G33" s="2">
        <v>0</v>
      </c>
      <c r="H33" s="2">
        <v>0</v>
      </c>
      <c r="I33" s="2">
        <v>0</v>
      </c>
      <c r="J33" s="35"/>
      <c r="K33" s="35"/>
      <c r="L33" s="19"/>
    </row>
    <row r="34" spans="1:13" s="18" customFormat="1" ht="27.75" customHeight="1" x14ac:dyDescent="0.25">
      <c r="A34" s="11" t="s">
        <v>27</v>
      </c>
      <c r="B34" s="16" t="s">
        <v>33</v>
      </c>
      <c r="C34" s="7">
        <v>6333280.1010312764</v>
      </c>
      <c r="D34" s="7">
        <f>1400499/1.95583</f>
        <v>716063.76832342276</v>
      </c>
      <c r="E34" s="7">
        <f t="shared" si="0"/>
        <v>7049343.8693546988</v>
      </c>
      <c r="F34" s="51"/>
      <c r="G34" s="2">
        <f>(1128.7/1.95583)+(1283.33/1.95583)+(1425984/1.95583)+(135803.14/1.95583)+(4086.83/1.95583)+(9350.57/1.95583)+(9527.11/1.95583)+(26664/1.95583)+(14236.75/1.95583)+(14829.55/1.95583)+(17942.61/1.95583)+(10402.1/1.95583+22277.44)</f>
        <v>876768.21373800375</v>
      </c>
      <c r="H34" s="2">
        <f>(26664/1.95583)+(285196.8/1.95583)+(5332.8/1.95583)</f>
        <v>162178.51244740083</v>
      </c>
      <c r="I34" s="7">
        <f>+G34+H34</f>
        <v>1038946.7261854046</v>
      </c>
      <c r="J34" s="35"/>
      <c r="K34" s="35"/>
      <c r="L34" s="19"/>
    </row>
    <row r="35" spans="1:13" s="20" customFormat="1" ht="29.25" customHeight="1" x14ac:dyDescent="0.25">
      <c r="A35" s="11" t="s">
        <v>25</v>
      </c>
      <c r="B35" s="16" t="s">
        <v>33</v>
      </c>
      <c r="C35" s="7">
        <v>10225748.025135109</v>
      </c>
      <c r="D35" s="7">
        <f>4000175.25/1.95583</f>
        <v>2045257.1286870537</v>
      </c>
      <c r="E35" s="7">
        <f t="shared" si="0"/>
        <v>12271005.153822163</v>
      </c>
      <c r="F35" s="51"/>
      <c r="G35" s="2">
        <f>(29900/1.95583)</f>
        <v>15287.627247766934</v>
      </c>
      <c r="H35" s="2">
        <f>(5980/1.95583)</f>
        <v>3057.5254495533868</v>
      </c>
      <c r="I35" s="7">
        <f>+G35+H35</f>
        <v>18345.152697320322</v>
      </c>
      <c r="J35" s="35"/>
      <c r="K35" s="35"/>
      <c r="L35" s="19"/>
    </row>
    <row r="36" spans="1:13" s="20" customFormat="1" ht="29.25" customHeight="1" x14ac:dyDescent="0.25">
      <c r="A36" s="29" t="s">
        <v>26</v>
      </c>
      <c r="B36" s="16" t="s">
        <v>33</v>
      </c>
      <c r="C36" s="7">
        <v>12319486.673177117</v>
      </c>
      <c r="D36" s="7">
        <f>2564922.98/1.95583</f>
        <v>1311424.2955676108</v>
      </c>
      <c r="E36" s="7">
        <f t="shared" si="0"/>
        <v>13630910.968744729</v>
      </c>
      <c r="F36" s="51"/>
      <c r="G36" s="2">
        <v>1693833.0785395459</v>
      </c>
      <c r="H36" s="2">
        <v>28722.808219528284</v>
      </c>
      <c r="I36" s="7">
        <f t="shared" ref="I36:I44" si="2">+G36+H36</f>
        <v>1722555.8867590742</v>
      </c>
      <c r="J36" s="35"/>
      <c r="K36" s="35"/>
      <c r="L36" s="19"/>
      <c r="M36" s="23"/>
    </row>
    <row r="37" spans="1:13" s="20" customFormat="1" ht="29.25" customHeight="1" x14ac:dyDescent="0.25">
      <c r="A37" s="29" t="s">
        <v>43</v>
      </c>
      <c r="B37" s="16" t="s">
        <v>33</v>
      </c>
      <c r="C37" s="7">
        <f>78523000/1.95583</f>
        <v>40148172.387170665</v>
      </c>
      <c r="D37" s="7">
        <v>0</v>
      </c>
      <c r="E37" s="7">
        <f t="shared" si="0"/>
        <v>40148172.387170665</v>
      </c>
      <c r="F37" s="51"/>
      <c r="G37" s="2">
        <v>0</v>
      </c>
      <c r="H37" s="2">
        <v>0</v>
      </c>
      <c r="I37" s="7">
        <f t="shared" si="2"/>
        <v>0</v>
      </c>
      <c r="J37" s="35"/>
      <c r="K37" s="35"/>
      <c r="L37" s="19"/>
      <c r="M37" s="23"/>
    </row>
    <row r="38" spans="1:13" s="20" customFormat="1" ht="29.25" customHeight="1" x14ac:dyDescent="0.25">
      <c r="A38" s="29" t="s">
        <v>49</v>
      </c>
      <c r="B38" s="16" t="s">
        <v>33</v>
      </c>
      <c r="C38" s="7">
        <v>30438102.785006877</v>
      </c>
      <c r="D38" s="7">
        <f>7666845.42/1.95583</f>
        <v>3919995.8176324121</v>
      </c>
      <c r="E38" s="7">
        <f t="shared" si="0"/>
        <v>34358098.602639288</v>
      </c>
      <c r="F38" s="51"/>
      <c r="G38" s="2">
        <v>0</v>
      </c>
      <c r="H38" s="2">
        <v>0</v>
      </c>
      <c r="I38" s="7">
        <f t="shared" si="2"/>
        <v>0</v>
      </c>
      <c r="J38" s="35"/>
      <c r="K38" s="35"/>
      <c r="L38" s="19"/>
      <c r="M38" s="23"/>
    </row>
    <row r="39" spans="1:13" s="20" customFormat="1" ht="28.5" customHeight="1" x14ac:dyDescent="0.25">
      <c r="A39" s="11" t="s">
        <v>10</v>
      </c>
      <c r="B39" s="16" t="s">
        <v>33</v>
      </c>
      <c r="C39" s="7">
        <v>178506190.55848414</v>
      </c>
      <c r="D39" s="7">
        <f>69825552.53/1.95583</f>
        <v>35701238.108629078</v>
      </c>
      <c r="E39" s="7">
        <f t="shared" si="0"/>
        <v>214207428.66711321</v>
      </c>
      <c r="F39" s="51"/>
      <c r="G39" s="2">
        <v>0</v>
      </c>
      <c r="H39" s="2">
        <v>0</v>
      </c>
      <c r="I39" s="7">
        <f t="shared" si="2"/>
        <v>0</v>
      </c>
      <c r="J39" s="35"/>
      <c r="K39" s="35"/>
      <c r="L39" s="19"/>
    </row>
    <row r="40" spans="1:13" s="20" customFormat="1" ht="29.25" customHeight="1" x14ac:dyDescent="0.25">
      <c r="A40" s="21" t="s">
        <v>11</v>
      </c>
      <c r="B40" s="16" t="s">
        <v>33</v>
      </c>
      <c r="C40" s="7">
        <v>54767004.376658507</v>
      </c>
      <c r="D40" s="7">
        <f>21422990.03/1.95583</f>
        <v>10953400.873286534</v>
      </c>
      <c r="E40" s="7">
        <f t="shared" si="0"/>
        <v>65720405.249945045</v>
      </c>
      <c r="F40" s="51"/>
      <c r="G40" s="2">
        <v>0</v>
      </c>
      <c r="H40" s="2">
        <v>0</v>
      </c>
      <c r="I40" s="7">
        <f t="shared" si="2"/>
        <v>0</v>
      </c>
      <c r="J40" s="35"/>
      <c r="K40" s="35"/>
      <c r="L40" s="19"/>
    </row>
    <row r="41" spans="1:13" s="20" customFormat="1" ht="29.25" customHeight="1" x14ac:dyDescent="0.25">
      <c r="A41" s="11" t="s">
        <v>12</v>
      </c>
      <c r="B41" s="16" t="s">
        <v>33</v>
      </c>
      <c r="C41" s="7">
        <v>12152385.432271721</v>
      </c>
      <c r="D41" s="7">
        <f>4713000/1.95583</f>
        <v>2409718.6360777779</v>
      </c>
      <c r="E41" s="7">
        <f t="shared" si="0"/>
        <v>14562104.068349499</v>
      </c>
      <c r="F41" s="51"/>
      <c r="G41" s="2">
        <v>0</v>
      </c>
      <c r="H41" s="2">
        <v>0</v>
      </c>
      <c r="I41" s="7">
        <f t="shared" si="2"/>
        <v>0</v>
      </c>
      <c r="J41" s="35"/>
      <c r="K41" s="35"/>
      <c r="L41" s="19"/>
    </row>
    <row r="42" spans="1:13" s="20" customFormat="1" ht="28.5" customHeight="1" x14ac:dyDescent="0.25">
      <c r="A42" s="11" t="s">
        <v>13</v>
      </c>
      <c r="B42" s="16" t="s">
        <v>33</v>
      </c>
      <c r="C42" s="7">
        <v>50780245.256489575</v>
      </c>
      <c r="D42" s="7">
        <f>19863505.42/1.95583</f>
        <v>10156049.053343084</v>
      </c>
      <c r="E42" s="7">
        <f t="shared" si="0"/>
        <v>60936294.309832662</v>
      </c>
      <c r="F42" s="51"/>
      <c r="G42" s="2">
        <f>(30130864.83/1.95583)</f>
        <v>15405666.560999677</v>
      </c>
      <c r="H42" s="2">
        <v>0</v>
      </c>
      <c r="I42" s="7">
        <f t="shared" si="2"/>
        <v>15405666.560999677</v>
      </c>
      <c r="J42" s="35"/>
      <c r="K42" s="35"/>
      <c r="L42" s="19"/>
    </row>
    <row r="43" spans="1:13" s="20" customFormat="1" ht="28.5" customHeight="1" x14ac:dyDescent="0.25">
      <c r="A43" s="11" t="s">
        <v>40</v>
      </c>
      <c r="B43" s="16" t="s">
        <v>33</v>
      </c>
      <c r="C43" s="7">
        <v>12049488.452472864</v>
      </c>
      <c r="D43" s="7">
        <f>4713350/1.95583</f>
        <v>2409897.5882361964</v>
      </c>
      <c r="E43" s="7">
        <f t="shared" si="0"/>
        <v>14459386.04070906</v>
      </c>
      <c r="F43" s="51"/>
      <c r="G43" s="2">
        <v>0</v>
      </c>
      <c r="H43" s="2">
        <v>0</v>
      </c>
      <c r="I43" s="7">
        <f t="shared" si="2"/>
        <v>0</v>
      </c>
      <c r="J43" s="35"/>
      <c r="K43" s="35"/>
      <c r="L43" s="19"/>
    </row>
    <row r="44" spans="1:13" s="20" customFormat="1" ht="28.5" customHeight="1" x14ac:dyDescent="0.25">
      <c r="A44" s="11" t="s">
        <v>7</v>
      </c>
      <c r="B44" s="16" t="s">
        <v>33</v>
      </c>
      <c r="C44" s="7">
        <v>23853746.562840328</v>
      </c>
      <c r="D44" s="7">
        <f>9330774.63/1.95583</f>
        <v>4770749.3135906504</v>
      </c>
      <c r="E44" s="7">
        <f t="shared" si="0"/>
        <v>28624495.876430977</v>
      </c>
      <c r="F44" s="52"/>
      <c r="G44" s="2">
        <v>0</v>
      </c>
      <c r="H44" s="2">
        <v>0</v>
      </c>
      <c r="I44" s="7">
        <f t="shared" si="2"/>
        <v>0</v>
      </c>
      <c r="J44" s="35"/>
      <c r="K44" s="35"/>
      <c r="L44" s="19"/>
    </row>
    <row r="45" spans="1:13" s="18" customFormat="1" ht="36" customHeight="1" x14ac:dyDescent="0.25">
      <c r="A45" s="36" t="s">
        <v>17</v>
      </c>
      <c r="B45" s="37"/>
      <c r="C45" s="27">
        <f t="shared" ref="C45:I45" si="3">SUM(C5:C44)</f>
        <v>5218224161.9363632</v>
      </c>
      <c r="D45" s="27">
        <f t="shared" si="3"/>
        <v>455754455.99055141</v>
      </c>
      <c r="E45" s="27">
        <f t="shared" si="3"/>
        <v>5673978617.9269152</v>
      </c>
      <c r="F45" s="27">
        <f t="shared" si="3"/>
        <v>1368912911</v>
      </c>
      <c r="G45" s="27">
        <f t="shared" si="3"/>
        <v>128132800.38799281</v>
      </c>
      <c r="H45" s="27">
        <f t="shared" si="3"/>
        <v>3375023.7845966164</v>
      </c>
      <c r="I45" s="27">
        <f t="shared" si="3"/>
        <v>131507824.17258944</v>
      </c>
      <c r="J45" s="1"/>
      <c r="K45" s="35"/>
      <c r="L45" s="6"/>
    </row>
    <row r="46" spans="1:13" s="18" customFormat="1" ht="36" hidden="1" customHeight="1" x14ac:dyDescent="0.2">
      <c r="A46" s="38" t="s">
        <v>1</v>
      </c>
      <c r="B46" s="39"/>
      <c r="C46" s="39"/>
      <c r="D46" s="39"/>
      <c r="E46" s="40"/>
      <c r="F46" s="40"/>
      <c r="G46" s="4">
        <v>5313111035</v>
      </c>
      <c r="H46" s="3">
        <v>863951362</v>
      </c>
      <c r="I46" s="3">
        <v>6177062397</v>
      </c>
      <c r="J46" s="1"/>
      <c r="K46" s="1"/>
    </row>
    <row r="47" spans="1:13" s="18" customFormat="1" ht="36" hidden="1" customHeight="1" x14ac:dyDescent="0.25">
      <c r="A47" s="36" t="s">
        <v>0</v>
      </c>
      <c r="B47" s="37"/>
      <c r="C47" s="7">
        <v>8050824063</v>
      </c>
      <c r="D47" s="7">
        <v>1299138290</v>
      </c>
      <c r="E47" s="7">
        <v>9349962353</v>
      </c>
      <c r="F47" s="7">
        <v>4635435304.6800003</v>
      </c>
      <c r="G47" s="2">
        <v>5870050430.1817675</v>
      </c>
      <c r="H47" s="2">
        <v>950886002.71392274</v>
      </c>
      <c r="I47" s="2">
        <v>6820936432.8956909</v>
      </c>
      <c r="J47" s="1"/>
      <c r="K47" s="1"/>
      <c r="L47" s="6"/>
    </row>
    <row r="48" spans="1:13" s="18" customFormat="1" ht="29.25" customHeight="1" x14ac:dyDescent="0.2">
      <c r="A48" s="13"/>
      <c r="B48" s="13"/>
      <c r="C48" s="22"/>
      <c r="D48" s="3"/>
      <c r="E48" s="3"/>
      <c r="F48" s="3"/>
      <c r="G48" s="3"/>
      <c r="H48" s="3"/>
      <c r="I48" s="3"/>
    </row>
    <row r="49" spans="1:9" s="18" customFormat="1" ht="29.25" customHeight="1" x14ac:dyDescent="0.2">
      <c r="A49" s="13"/>
      <c r="B49" s="13"/>
      <c r="C49" s="22"/>
      <c r="D49" s="3"/>
      <c r="E49" s="3"/>
      <c r="F49" s="3"/>
      <c r="G49" s="3"/>
      <c r="H49" s="3"/>
      <c r="I49" s="3"/>
    </row>
    <row r="50" spans="1:9" x14ac:dyDescent="0.25">
      <c r="B50" s="13"/>
      <c r="C50" s="22"/>
      <c r="D50" s="3"/>
      <c r="E50" s="3"/>
      <c r="F50" s="3"/>
      <c r="G50" s="5"/>
      <c r="H50" s="3"/>
      <c r="I50" s="3"/>
    </row>
    <row r="51" spans="1:9" x14ac:dyDescent="0.25">
      <c r="I51" s="12"/>
    </row>
    <row r="52" spans="1:9" x14ac:dyDescent="0.25">
      <c r="I52" s="12"/>
    </row>
    <row r="53" spans="1:9" x14ac:dyDescent="0.25">
      <c r="I53" s="12"/>
    </row>
    <row r="54" spans="1:9" x14ac:dyDescent="0.25">
      <c r="I54" s="12"/>
    </row>
    <row r="55" spans="1:9" x14ac:dyDescent="0.25">
      <c r="B55" s="6"/>
      <c r="C55" s="6"/>
      <c r="D55" s="6"/>
      <c r="E55" s="6"/>
      <c r="F55" s="6"/>
      <c r="I55" s="12"/>
    </row>
    <row r="315" spans="1:11" s="18" customFormat="1" ht="27" customHeight="1" x14ac:dyDescent="0.2">
      <c r="A315" s="13"/>
      <c r="B315" s="13"/>
      <c r="C315" s="3"/>
      <c r="D315" s="3"/>
      <c r="E315" s="3"/>
      <c r="F315" s="3"/>
      <c r="G315" s="3"/>
      <c r="H315" s="3"/>
      <c r="I315" s="3"/>
      <c r="J315" s="14"/>
      <c r="K315" s="17"/>
    </row>
    <row r="316" spans="1:11" s="18" customFormat="1" ht="29.25" customHeight="1" x14ac:dyDescent="0.2">
      <c r="A316" s="13"/>
      <c r="B316" s="13" t="s">
        <v>41</v>
      </c>
      <c r="C316" s="32">
        <v>9016577198.0699997</v>
      </c>
      <c r="D316" s="32">
        <v>783378223.23000002</v>
      </c>
      <c r="E316" s="32">
        <f>+C316+D316</f>
        <v>9799955421.2999992</v>
      </c>
      <c r="F316" s="8"/>
      <c r="G316" s="8"/>
      <c r="H316" s="8"/>
      <c r="I316" s="8"/>
      <c r="J316" s="14"/>
      <c r="K316" s="17"/>
    </row>
    <row r="317" spans="1:11" s="18" customFormat="1" ht="29.25" customHeight="1" x14ac:dyDescent="0.2">
      <c r="A317" s="13"/>
      <c r="B317" s="13"/>
      <c r="C317" s="34">
        <f>+C315-C316</f>
        <v>-9016577198.0699997</v>
      </c>
      <c r="D317" s="33">
        <f>+D315-D316</f>
        <v>-783378223.23000002</v>
      </c>
      <c r="E317" s="3"/>
      <c r="F317" s="3"/>
      <c r="G317" s="3"/>
      <c r="H317" s="3"/>
      <c r="I317" s="3"/>
    </row>
    <row r="318" spans="1:11" s="18" customFormat="1" ht="29.25" customHeight="1" x14ac:dyDescent="0.2">
      <c r="A318" s="13"/>
      <c r="B318" s="13"/>
      <c r="C318" s="22"/>
      <c r="D318" s="3"/>
      <c r="E318" s="3"/>
      <c r="F318" s="3"/>
      <c r="G318" s="3"/>
      <c r="H318" s="3"/>
      <c r="I318" s="3"/>
    </row>
    <row r="319" spans="1:11" s="18" customFormat="1" ht="29.25" customHeight="1" x14ac:dyDescent="0.2">
      <c r="A319" s="13"/>
      <c r="B319" s="13"/>
      <c r="C319" s="22"/>
      <c r="D319" s="3"/>
      <c r="E319" s="3"/>
      <c r="F319" s="3"/>
      <c r="G319" s="3"/>
      <c r="H319" s="3"/>
      <c r="I319" s="3"/>
    </row>
    <row r="320" spans="1:11" x14ac:dyDescent="0.25">
      <c r="B320" s="13"/>
      <c r="C320" s="22"/>
      <c r="D320" s="3"/>
      <c r="E320" s="3"/>
      <c r="F320" s="3"/>
      <c r="G320" s="5"/>
      <c r="H320" s="3"/>
      <c r="I320" s="3"/>
    </row>
    <row r="321" spans="2:9" x14ac:dyDescent="0.25">
      <c r="I321" s="12"/>
    </row>
    <row r="322" spans="2:9" x14ac:dyDescent="0.25">
      <c r="I322" s="12"/>
    </row>
    <row r="323" spans="2:9" x14ac:dyDescent="0.25">
      <c r="I323" s="12"/>
    </row>
    <row r="324" spans="2:9" x14ac:dyDescent="0.25">
      <c r="I324" s="12"/>
    </row>
    <row r="325" spans="2:9" x14ac:dyDescent="0.25">
      <c r="B325" s="6"/>
      <c r="C325" s="6"/>
      <c r="D325" s="6"/>
      <c r="E325" s="6"/>
      <c r="F325" s="6"/>
      <c r="I325" s="12"/>
    </row>
  </sheetData>
  <mergeCells count="12">
    <mergeCell ref="A47:B47"/>
    <mergeCell ref="A46:F46"/>
    <mergeCell ref="I2:I3"/>
    <mergeCell ref="A45:B45"/>
    <mergeCell ref="A2:A3"/>
    <mergeCell ref="B2:B3"/>
    <mergeCell ref="C2:C3"/>
    <mergeCell ref="D2:D3"/>
    <mergeCell ref="E2:E3"/>
    <mergeCell ref="G2:H2"/>
    <mergeCell ref="F2:F3"/>
    <mergeCell ref="F5:F44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2023-03-17T09:44:19Z</cp:lastPrinted>
  <dcterms:created xsi:type="dcterms:W3CDTF">2007-11-29T09:10:22Z</dcterms:created>
  <dcterms:modified xsi:type="dcterms:W3CDTF">2023-07-13T10:48:58Z</dcterms:modified>
</cp:coreProperties>
</file>