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5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C19" i="5"/>
  <c r="E19" i="5" s="1"/>
  <c r="L18" i="5"/>
  <c r="K18" i="5"/>
  <c r="H18" i="5"/>
  <c r="E18" i="5"/>
  <c r="L17" i="5"/>
  <c r="K17" i="5"/>
  <c r="H17" i="5"/>
  <c r="E17" i="5"/>
  <c r="L16" i="5"/>
  <c r="I16" i="5"/>
  <c r="K16" i="5" s="1"/>
  <c r="H16" i="5"/>
  <c r="D16" i="5"/>
  <c r="C16" i="5"/>
  <c r="E16" i="5" s="1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E13" i="5" s="1"/>
  <c r="L12" i="5"/>
  <c r="L11" i="5" s="1"/>
  <c r="K12" i="5"/>
  <c r="H12" i="5"/>
  <c r="E12" i="5"/>
  <c r="M11" i="5"/>
  <c r="J11" i="5"/>
  <c r="I11" i="5"/>
  <c r="H11" i="5"/>
  <c r="G11" i="5"/>
  <c r="F11" i="5"/>
  <c r="D11" i="5"/>
  <c r="C11" i="5"/>
  <c r="L10" i="5"/>
  <c r="K10" i="5"/>
  <c r="H10" i="5"/>
  <c r="E10" i="5"/>
  <c r="L9" i="5"/>
  <c r="L8" i="5" s="1"/>
  <c r="K9" i="5"/>
  <c r="K8" i="5" s="1"/>
  <c r="H9" i="5"/>
  <c r="H8" i="5" s="1"/>
  <c r="E9" i="5"/>
  <c r="M8" i="5"/>
  <c r="J8" i="5"/>
  <c r="I8" i="5"/>
  <c r="I20" i="5" s="1"/>
  <c r="G8" i="5"/>
  <c r="F8" i="5"/>
  <c r="E8" i="5"/>
  <c r="D8" i="5"/>
  <c r="C8" i="5"/>
  <c r="C20" i="5" s="1"/>
  <c r="L7" i="5"/>
  <c r="K7" i="5"/>
  <c r="H7" i="5"/>
  <c r="H5" i="5" s="1"/>
  <c r="H20" i="5" s="1"/>
  <c r="E7" i="5"/>
  <c r="L6" i="5"/>
  <c r="L5" i="5" s="1"/>
  <c r="K6" i="5"/>
  <c r="K5" i="5" s="1"/>
  <c r="H6" i="5"/>
  <c r="E6" i="5"/>
  <c r="M5" i="5"/>
  <c r="M20" i="5" s="1"/>
  <c r="J5" i="5"/>
  <c r="J20" i="5" s="1"/>
  <c r="I5" i="5"/>
  <c r="G5" i="5"/>
  <c r="G20" i="5" s="1"/>
  <c r="F5" i="5"/>
  <c r="F20" i="5" s="1"/>
  <c r="E5" i="5"/>
  <c r="D5" i="5"/>
  <c r="D20" i="5" s="1"/>
  <c r="C5" i="5"/>
  <c r="E20" i="5" l="1"/>
  <c r="E11" i="5"/>
  <c r="L20" i="5"/>
  <c r="K11" i="5"/>
  <c r="K20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<sst xmlns="http://schemas.openxmlformats.org/spreadsheetml/2006/main" count="47" uniqueCount="31">
  <si>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</si>
  <si>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</si>
  <si>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</si>
  <si>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</si>
  <si>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</si>
  <si>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</si>
  <si>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</si>
  <si>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</si>
  <si>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</si>
  <si>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</si>
  <si>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</si>
  <si>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</si>
  <si>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</si>
  <si>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</si>
  <si>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</si>
  <si>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</si>
  <si>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</si>
  <si>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</si>
  <si>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</si>
  <si>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</si>
  <si>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</si>
  <si>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</si>
  <si>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</si>
  <si>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</si>
  <si>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31.05.2023</t>
  </si>
  <si>
    <t>Funds received from the EC based on submitted applications for payment up to  31.05.2023</t>
  </si>
  <si>
    <t>Total funds received from the EC up to  31.05.2023</t>
  </si>
  <si>
    <t>Paid up to  31.05.2023</t>
  </si>
  <si>
    <t>Total paid up to 31.05.2023</t>
  </si>
  <si>
    <t>Total public expenditure declared to the EC with Payment claims
 as per  31.05.2023</t>
  </si>
  <si>
    <t>Total public expenditure certified to the EC with Annual Accounts 
as per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</si>
</sst>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176293590.60999998</v>
      </c>
      <c r="G5" s="67">
        <f t="shared" si="0"/>
        <v>868053341.9799999</v>
      </c>
      <c r="H5" s="67">
        <f t="shared" si="0"/>
        <v>1044346932.5899999</v>
      </c>
      <c r="I5" s="68">
        <f>+I6+I7</f>
        <v>1052933080.4972904</v>
      </c>
      <c r="J5" s="68">
        <f>+J6+J7</f>
        <v>185811720.08775711</v>
      </c>
      <c r="K5" s="67">
        <f>K6+K7</f>
        <v>1238744800.5850475</v>
      </c>
      <c r="L5" s="68">
        <f>L6+L7</f>
        <v>1126937190.9213424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2422774243.3282533</v>
      </c>
      <c r="AB5" s="47">
        <v>1461442349.48</v>
      </c>
      <c r="AC5" s="48">
        <f>+AA5-AB5</f>
        <v>961331893.84825325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61510576.303750001</v>
      </c>
      <c r="G6" s="65">
        <v>364939930.27999991</v>
      </c>
      <c r="H6" s="65">
        <f>F6+G6</f>
        <v>426450506.58374989</v>
      </c>
      <c r="I6" s="70">
        <v>410833474.76767993</v>
      </c>
      <c r="J6" s="71">
        <v>72500024.959002331</v>
      </c>
      <c r="K6" s="65">
        <f>+I6+J6</f>
        <v>483333499.72668225</v>
      </c>
      <c r="L6" s="65">
        <f>477609243.442335-2378.41/1.9558+1490687.54/1.9558</f>
        <v>478370215.48957908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945303658.76544511</v>
      </c>
      <c r="AA6" s="49">
        <f>+K6*1.95583</f>
        <v>945318158.77043688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114783014.30624999</v>
      </c>
      <c r="G7" s="65">
        <v>503113411.69999999</v>
      </c>
      <c r="H7" s="65">
        <f>F7+G7</f>
        <v>617896426.00625002</v>
      </c>
      <c r="I7" s="70">
        <v>642099605.72961044</v>
      </c>
      <c r="J7" s="71">
        <v>113311695.12875479</v>
      </c>
      <c r="K7" s="65">
        <f>+I7+J7</f>
        <v>755411300.8583653</v>
      </c>
      <c r="L7" s="65">
        <f>647654505.792741-1172981.32/1.9558+2957589.44/1.9558</f>
        <v>648566975.43176329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1477433422.2187908</v>
      </c>
      <c r="AA7" s="49">
        <f t="shared" ref="AA7:AA19" si="2">+K7*1.95583</f>
        <v>1477456084.5578165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1474466160</v>
      </c>
      <c r="D8" s="67">
        <f t="shared" ref="D8:K8" si="3">D9+D10</f>
        <v>260199914</v>
      </c>
      <c r="E8" s="67">
        <f>E9+E10</f>
        <v>1734666074</v>
      </c>
      <c r="F8" s="67">
        <f t="shared" si="3"/>
        <v>147558105.94125</v>
      </c>
      <c r="G8" s="67">
        <f t="shared" si="3"/>
        <v>760830764.75</v>
      </c>
      <c r="H8" s="67">
        <f>H9+H10</f>
        <v>908388870.69125009</v>
      </c>
      <c r="I8" s="68">
        <f>+I9+I10</f>
        <v>975598086.2195617</v>
      </c>
      <c r="J8" s="68">
        <f>+J9+J10</f>
        <v>172164368.15639323</v>
      </c>
      <c r="K8" s="67">
        <f t="shared" si="3"/>
        <v>1147762454.3759549</v>
      </c>
      <c r="L8" s="68">
        <f>L9+L10</f>
        <v>946579225.49913538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2244793808.2684927</v>
      </c>
      <c r="AA8" s="46">
        <f t="shared" si="2"/>
        <v>2244828241.1421237</v>
      </c>
      <c r="AB8" s="47">
        <v>942880842.37</v>
      </c>
      <c r="AC8" s="48">
        <f>+AA8-AB8</f>
        <v>1301947398.7721238</v>
      </c>
    </row>
    <row r="9" spans="1:29" ht="29.25" customHeight="1" outlineLevel="1" x14ac:dyDescent="0.25">
      <c r="A9" s="30" t="s">
        <v>9</v>
      </c>
      <c r="B9" s="31" t="s">
        <v>8</v>
      </c>
      <c r="C9" s="69">
        <v>349712078</v>
      </c>
      <c r="D9" s="69">
        <v>61713898</v>
      </c>
      <c r="E9" s="65">
        <f>+C9+D9</f>
        <v>411425976</v>
      </c>
      <c r="F9" s="70">
        <v>36031152.328749999</v>
      </c>
      <c r="G9" s="65">
        <v>183726894.56</v>
      </c>
      <c r="H9" s="65">
        <f>F9+G9</f>
        <v>219758046.88875002</v>
      </c>
      <c r="I9" s="70">
        <v>214215491.41012216</v>
      </c>
      <c r="J9" s="71">
        <v>37802733.778256848</v>
      </c>
      <c r="K9" s="65">
        <f>I9+J9</f>
        <v>252018225.18837899</v>
      </c>
      <c r="L9" s="65">
        <f>204560617.590967-2059817.82/1.9558</f>
        <v>203507433.30832052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492897244.82343161</v>
      </c>
      <c r="AA9" s="49">
        <f t="shared" si="2"/>
        <v>492904805.37018728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1124754082</v>
      </c>
      <c r="D10" s="69">
        <v>198486016</v>
      </c>
      <c r="E10" s="65">
        <f>+C10+D10</f>
        <v>1323240098</v>
      </c>
      <c r="F10" s="70">
        <v>111526953.6125</v>
      </c>
      <c r="G10" s="72">
        <v>577103870.19000006</v>
      </c>
      <c r="H10" s="65">
        <f>F10+G10</f>
        <v>688630823.80250001</v>
      </c>
      <c r="I10" s="70">
        <v>761382594.80943954</v>
      </c>
      <c r="J10" s="71">
        <v>134361634.3781364</v>
      </c>
      <c r="K10" s="65">
        <f>I10+J10</f>
        <v>895744229.18757594</v>
      </c>
      <c r="L10" s="65">
        <f>745716493.755392-5172507.32/1.9558</f>
        <v>743071792.19081485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1751896563.445061</v>
      </c>
      <c r="AA10" s="49">
        <f t="shared" si="2"/>
        <v>1751923435.7719367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78731164.907499999</v>
      </c>
      <c r="G11" s="67">
        <f t="shared" si="4"/>
        <v>380339804.6500001</v>
      </c>
      <c r="H11" s="67">
        <f t="shared" si="4"/>
        <v>459070969.55750012</v>
      </c>
      <c r="I11" s="68">
        <f>+I12+I13</f>
        <v>509836647.7571094</v>
      </c>
      <c r="J11" s="68">
        <f>+J12+J13</f>
        <v>83126100.277522117</v>
      </c>
      <c r="K11" s="67">
        <f t="shared" si="4"/>
        <v>592962748.03463161</v>
      </c>
      <c r="L11" s="68">
        <f>L12+L13</f>
        <v>490135236.00786972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1159716542.6061325</v>
      </c>
      <c r="AA11" s="46">
        <f t="shared" si="2"/>
        <v>1159734331.4885736</v>
      </c>
      <c r="AB11" s="49">
        <v>508734585.13999999</v>
      </c>
      <c r="AC11" s="48">
        <f>+AA11-AB11</f>
        <v>650999746.34857357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20725274.997499999</v>
      </c>
      <c r="G12" s="72">
        <v>88885770.979999989</v>
      </c>
      <c r="H12" s="65">
        <f t="shared" ref="H12:H19" si="5">F12+G12</f>
        <v>109611045.97749999</v>
      </c>
      <c r="I12" s="73">
        <v>133288246.74970111</v>
      </c>
      <c r="J12" s="74">
        <v>23521455.308770783</v>
      </c>
      <c r="K12" s="65">
        <f t="shared" ref="K12:K18" si="6">I12+J12</f>
        <v>156809702.05847189</v>
      </c>
      <c r="L12" s="66">
        <f>107546393.822339-786940.5/1.9558+8556846.49/1.9558+6445736.97/1.9558</f>
        <v>114814848.14282167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306688415.2859593</v>
      </c>
      <c r="AA12" s="49">
        <f t="shared" si="2"/>
        <v>306693119.57702106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58005889.910000004</v>
      </c>
      <c r="G13" s="75">
        <v>291454033.67000008</v>
      </c>
      <c r="H13" s="65">
        <f t="shared" si="5"/>
        <v>349459923.5800001</v>
      </c>
      <c r="I13" s="73">
        <f>337759654.822924+38788746.1844843</f>
        <v>376548401.00740832</v>
      </c>
      <c r="J13" s="76">
        <v>59604644.968751341</v>
      </c>
      <c r="K13" s="65">
        <f>I13+J13</f>
        <v>436153045.97615969</v>
      </c>
      <c r="L13" s="65">
        <f>360184717.433511-20340.5/1.9558-16346.1/1.9558+17640663.85/1.9558+11998366.98/1.9558</f>
        <v>375320387.86504805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853028127.32017314</v>
      </c>
      <c r="AA13" s="49">
        <f t="shared" si="2"/>
        <v>853041211.91155243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170820505.10625002</v>
      </c>
      <c r="G14" s="68">
        <v>771573341.10000026</v>
      </c>
      <c r="H14" s="68">
        <f t="shared" si="5"/>
        <v>942393846.20625031</v>
      </c>
      <c r="I14" s="67">
        <f>1007561633.80789+23405960.7839127</f>
        <v>1030967594.5918027</v>
      </c>
      <c r="J14" s="78">
        <v>177804994.20139161</v>
      </c>
      <c r="K14" s="68">
        <f t="shared" si="6"/>
        <v>1208772588.7931943</v>
      </c>
      <c r="L14" s="68">
        <f>967695569.169556+15138838.17/1.9558-2402850.3/1.9558-2743.54/1.9558+25217716.69/1.9558+26840232.12/1.9558</f>
        <v>1000823288.3330697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2364117429.1617293</v>
      </c>
      <c r="AA14" s="46">
        <f t="shared" si="2"/>
        <v>2364153692.3393931</v>
      </c>
      <c r="AB14" s="49">
        <v>1591964903.49</v>
      </c>
      <c r="AC14" s="48">
        <f>+AA14-AB14</f>
        <v>772188788.84939313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213668743.45000002</v>
      </c>
      <c r="G15" s="68">
        <v>898637077.55999994</v>
      </c>
      <c r="H15" s="68">
        <f t="shared" si="5"/>
        <v>1112305821.01</v>
      </c>
      <c r="I15" s="79">
        <v>1088246799.1828938</v>
      </c>
      <c r="J15" s="79">
        <v>151242437.23816231</v>
      </c>
      <c r="K15" s="68">
        <f t="shared" si="6"/>
        <v>1239489236.421056</v>
      </c>
      <c r="L15" s="68">
        <f>1117502500.59107+82251884.29/1.9558-435626.68/1.9558+18166372.34/1.9558+62371629.32/1.9558</f>
        <v>1200514188.5295098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2424193048.5923014</v>
      </c>
      <c r="AA15" s="46">
        <f t="shared" si="2"/>
        <v>2424230233.2693939</v>
      </c>
      <c r="AB15" s="49">
        <v>1226822694.46</v>
      </c>
      <c r="AC15" s="48">
        <f>+AA15-AB15</f>
        <v>1197407538.8093939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193800150.84625</v>
      </c>
      <c r="G16" s="68">
        <v>1049985810.8699998</v>
      </c>
      <c r="H16" s="68">
        <f>F16+G16</f>
        <v>1243785961.7162497</v>
      </c>
      <c r="I16" s="67">
        <f>1132432194.02199+87971445.3403414+30246915.1204348</f>
        <v>1250650554.4827662</v>
      </c>
      <c r="J16" s="78">
        <v>199840975.41564509</v>
      </c>
      <c r="K16" s="68">
        <f>I16+J16</f>
        <v>1450491529.8984113</v>
      </c>
      <c r="L16" s="68">
        <f>1332505528.62955-3397233.47/1.9558+6211503.72/1.9558+7875923.01/1.9558</f>
        <v>1337971421.4918058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2836871334.1753125</v>
      </c>
      <c r="AA16" s="46">
        <f t="shared" si="2"/>
        <v>2836914848.9212098</v>
      </c>
      <c r="AB16" s="49">
        <v>1216935553</v>
      </c>
      <c r="AC16" s="48">
        <f>+AA16-AB16</f>
        <v>1619979295.9212098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27968047.555</v>
      </c>
      <c r="G18" s="68">
        <v>163185499.76000002</v>
      </c>
      <c r="H18" s="68">
        <f t="shared" si="5"/>
        <v>191153547.31500003</v>
      </c>
      <c r="I18" s="67">
        <v>190978483.11467007</v>
      </c>
      <c r="J18" s="78">
        <v>33702085.255530007</v>
      </c>
      <c r="K18" s="68">
        <f t="shared" si="6"/>
        <v>224680568.37020007</v>
      </c>
      <c r="L18" s="68">
        <f>205642205.901344+8397116.92/1.9558-625400.94/1.9558+5434747.07/1.9558</f>
        <v>212394666.81248012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439430255.61843729</v>
      </c>
      <c r="AA18" s="46">
        <f t="shared" si="2"/>
        <v>439436996.03548837</v>
      </c>
      <c r="AB18" s="49">
        <v>184210896</v>
      </c>
      <c r="AC18" s="48">
        <f>+AA18-AB18</f>
        <v>255226100.03548837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105333218.356067+35710296.7129045</f>
        <v>141043515.06897151</v>
      </c>
      <c r="J19" s="78">
        <v>18588215.004011773</v>
      </c>
      <c r="K19" s="68">
        <f>I19+J19</f>
        <v>159631730.07298329</v>
      </c>
      <c r="L19" s="68">
        <f>154698959.110356+9610218.9/1.9558-186144.28/1.9558</f>
        <v>159517485.86155757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312207737.67674071</v>
      </c>
      <c r="AA19" s="46">
        <f t="shared" si="2"/>
        <v>312212526.62864292</v>
      </c>
      <c r="AB19" s="49">
        <v>192103600.88</v>
      </c>
      <c r="AC19" s="53">
        <f>+AA19-AB19</f>
        <v>120108925.74864292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8102199852</v>
      </c>
      <c r="D20" s="67">
        <f>+D5+D8+D11+D14+D15+D16+D17+D18+D19</f>
        <v>1299138290</v>
      </c>
      <c r="E20" s="67">
        <f>+C20+D20</f>
        <v>9401338142</v>
      </c>
      <c r="F20" s="67">
        <f t="shared" ref="F20:M20" si="8">+F5+F8+F11+F14+F15+F16+F17+F18+F19</f>
        <v>1029065929.5862501</v>
      </c>
      <c r="G20" s="67">
        <f t="shared" si="8"/>
        <v>5117759877.5</v>
      </c>
      <c r="H20" s="67">
        <f t="shared" si="8"/>
        <v>6146825807.0862494</v>
      </c>
      <c r="I20" s="68">
        <f t="shared" si="8"/>
        <v>6342254760.9150658</v>
      </c>
      <c r="J20" s="68">
        <f t="shared" si="8"/>
        <v>1022280895.6364132</v>
      </c>
      <c r="K20" s="68">
        <f t="shared" si="8"/>
        <v>7364535656.5514793</v>
      </c>
      <c r="L20" s="67">
        <f>+L5+L8+L11+L14+L15+L16+L17+L18+L19</f>
        <v>6576874268.0267706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2023-06-22T13:35:23Z</dcterms:modified>
</cp:coreProperties>
</file>