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04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K19" i="5"/>
  <c r="I19" i="5"/>
  <c r="H19" i="5"/>
  <c r="C19" i="5"/>
  <c r="E19" i="5" s="1"/>
  <c r="L18" i="5"/>
  <c r="K18" i="5"/>
  <c r="H18" i="5"/>
  <c r="E18" i="5"/>
  <c r="L17" i="5"/>
  <c r="K17" i="5"/>
  <c r="H17" i="5"/>
  <c r="E17" i="5"/>
  <c r="L16" i="5"/>
  <c r="K16" i="5"/>
  <c r="I16" i="5"/>
  <c r="H16" i="5"/>
  <c r="D16" i="5"/>
  <c r="E16" i="5" s="1"/>
  <c r="C16" i="5"/>
  <c r="L15" i="5"/>
  <c r="K15" i="5"/>
  <c r="H15" i="5"/>
  <c r="C15" i="5"/>
  <c r="E15" i="5" s="1"/>
  <c r="L14" i="5"/>
  <c r="K14" i="5"/>
  <c r="I14" i="5"/>
  <c r="H14" i="5"/>
  <c r="C14" i="5"/>
  <c r="E14" i="5" s="1"/>
  <c r="L13" i="5"/>
  <c r="K13" i="5"/>
  <c r="I13" i="5"/>
  <c r="H13" i="5"/>
  <c r="C13" i="5"/>
  <c r="C11" i="5" s="1"/>
  <c r="L12" i="5"/>
  <c r="K12" i="5"/>
  <c r="K11" i="5" s="1"/>
  <c r="H12" i="5"/>
  <c r="E12" i="5"/>
  <c r="M11" i="5"/>
  <c r="L11" i="5"/>
  <c r="J11" i="5"/>
  <c r="I11" i="5"/>
  <c r="H11" i="5"/>
  <c r="G11" i="5"/>
  <c r="F11" i="5"/>
  <c r="D11" i="5"/>
  <c r="L10" i="5"/>
  <c r="K10" i="5"/>
  <c r="K8" i="5" s="1"/>
  <c r="H10" i="5"/>
  <c r="H8" i="5" s="1"/>
  <c r="E10" i="5"/>
  <c r="L9" i="5"/>
  <c r="L8" i="5" s="1"/>
  <c r="K9" i="5"/>
  <c r="H9" i="5"/>
  <c r="E9" i="5"/>
  <c r="E8" i="5" s="1"/>
  <c r="M8" i="5"/>
  <c r="M20" i="5" s="1"/>
  <c r="J8" i="5"/>
  <c r="I8" i="5"/>
  <c r="G8" i="5"/>
  <c r="G20" i="5" s="1"/>
  <c r="F8" i="5"/>
  <c r="D8" i="5"/>
  <c r="C8" i="5"/>
  <c r="L7" i="5"/>
  <c r="L5" i="5" s="1"/>
  <c r="K7" i="5"/>
  <c r="H7" i="5"/>
  <c r="E7" i="5"/>
  <c r="L6" i="5"/>
  <c r="K6" i="5"/>
  <c r="K5" i="5" s="1"/>
  <c r="H6" i="5"/>
  <c r="E6" i="5"/>
  <c r="E5" i="5" s="1"/>
  <c r="M5" i="5"/>
  <c r="J5" i="5"/>
  <c r="J20" i="5" s="1"/>
  <c r="I5" i="5"/>
  <c r="I20" i="5" s="1"/>
  <c r="H5" i="5"/>
  <c r="H20" i="5" s="1"/>
  <c r="G5" i="5"/>
  <c r="F5" i="5"/>
  <c r="F20" i="5" s="1"/>
  <c r="D5" i="5"/>
  <c r="D20" i="5" s="1"/>
  <c r="C5" i="5"/>
  <c r="C20" i="5" s="1"/>
  <c r="E20" i="5" s="1"/>
  <c r="L20" i="5" l="1"/>
  <c r="K20" i="5"/>
  <c r="E13" i="5"/>
  <c r="E11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<sst xmlns="http://schemas.openxmlformats.org/spreadsheetml/2006/main" count="47" uniqueCount="31">
  <si>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</si>
  <si>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</si>
  <si>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</si>
  <si>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</si>
  <si>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</si>
  <si>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</si>
  <si>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</si>
  <si>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</si>
  <si>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</si>
  <si>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</si>
  <si>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</si>
  <si>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</si>
  <si>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</si>
  <si>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</si>
  <si>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</si>
  <si>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</si>
  <si>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</si>
  <si>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</si>
  <si>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</si>
  <si>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</si>
  <si>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</si>
  <si>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</si>
  <si>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</si>
  <si>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</si>
  <si>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30.04.2023</t>
  </si>
  <si>
    <t>Funds received from the EC based on submitted applications for payment up to  30.04.2023</t>
  </si>
  <si>
    <t>Total funds received from the EC up to  30.04.2023</t>
  </si>
  <si>
    <t>Paid up to  30.04.2023</t>
  </si>
  <si>
    <t>Total paid up to 30.04.2023</t>
  </si>
  <si>
    <t>Total public expenditure declared to the EC with Payment claims
 as per  30.04.2023</t>
  </si>
  <si>
    <t>Total public expenditure certified to the EC with Annual Accounts 
as per 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</si>
</sst>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I15" sqref="I15:K15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268368549</v>
      </c>
      <c r="E5" s="67">
        <f>E6+E7</f>
        <v>1789123639</v>
      </c>
      <c r="F5" s="67">
        <f t="shared" ref="F5:M5" si="0">F6+F7</f>
        <v>176293590.60999998</v>
      </c>
      <c r="G5" s="67">
        <f t="shared" si="0"/>
        <v>868053341.9799999</v>
      </c>
      <c r="H5" s="67">
        <f t="shared" si="0"/>
        <v>1044346932.5899999</v>
      </c>
      <c r="I5" s="68">
        <f>+I6+I7</f>
        <v>1051049289.5696535</v>
      </c>
      <c r="J5" s="68">
        <f>+J6+J7</f>
        <v>185479286.39464474</v>
      </c>
      <c r="K5" s="67">
        <f>K6+K7</f>
        <v>1236528575.9642982</v>
      </c>
      <c r="L5" s="68">
        <f>L6+L7</f>
        <v>1126937190.9213424</v>
      </c>
      <c r="M5" s="67">
        <f t="shared" si="0"/>
        <v>993012301.25999999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2418439684.7282534</v>
      </c>
      <c r="AB5" s="47">
        <v>1461442349.48</v>
      </c>
      <c r="AC5" s="48">
        <f>+AA5-AB5</f>
        <v>956997335.24825335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77402076</v>
      </c>
      <c r="E6" s="65">
        <f>+C6+D6</f>
        <v>516013832</v>
      </c>
      <c r="F6" s="70">
        <v>61510576.303750001</v>
      </c>
      <c r="G6" s="65">
        <v>364939930.27999991</v>
      </c>
      <c r="H6" s="65">
        <f>F6+G6</f>
        <v>426450506.58374989</v>
      </c>
      <c r="I6" s="70">
        <v>408949683.84004307</v>
      </c>
      <c r="J6" s="71">
        <v>72167591.265889943</v>
      </c>
      <c r="K6" s="65">
        <f>+I6+J6</f>
        <v>481117275.10593301</v>
      </c>
      <c r="L6" s="65">
        <f>477609243.442335-2378.41/1.9558+1490687.54/1.9558</f>
        <v>478370215.48957908</v>
      </c>
      <c r="M6" s="65">
        <v>471380477.5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940969166.65218377</v>
      </c>
      <c r="AA6" s="49">
        <f>+K6*1.95583</f>
        <v>940983600.17043698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190966473</v>
      </c>
      <c r="E7" s="65">
        <f>+C7+D7</f>
        <v>1273109807</v>
      </c>
      <c r="F7" s="70">
        <v>114783014.30624999</v>
      </c>
      <c r="G7" s="65">
        <v>503113411.69999999</v>
      </c>
      <c r="H7" s="65">
        <f>F7+G7</f>
        <v>617896426.00625002</v>
      </c>
      <c r="I7" s="70">
        <v>642099605.72961044</v>
      </c>
      <c r="J7" s="71">
        <v>113311695.12875479</v>
      </c>
      <c r="K7" s="65">
        <f>+I7+J7</f>
        <v>755411300.8583653</v>
      </c>
      <c r="L7" s="65">
        <f>647654505.792741-1172981.32/1.9558+2957589.44/1.9558</f>
        <v>648566975.43176329</v>
      </c>
      <c r="M7" s="65">
        <v>521631823.75999999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1477433422.2187908</v>
      </c>
      <c r="AA7" s="49">
        <f t="shared" ref="AA7:AA19" si="2">+K7*1.95583</f>
        <v>1477456084.5578165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1474466160</v>
      </c>
      <c r="D8" s="67">
        <f t="shared" ref="D8:K8" si="3">D9+D10</f>
        <v>260199914</v>
      </c>
      <c r="E8" s="67">
        <f>E9+E10</f>
        <v>1734666074</v>
      </c>
      <c r="F8" s="67">
        <f t="shared" si="3"/>
        <v>147558105.94125</v>
      </c>
      <c r="G8" s="67">
        <f t="shared" si="3"/>
        <v>760830764.75</v>
      </c>
      <c r="H8" s="67">
        <f>H9+H10</f>
        <v>908388870.69125009</v>
      </c>
      <c r="I8" s="68">
        <f>+I9+I10</f>
        <v>968233998.63909721</v>
      </c>
      <c r="J8" s="68">
        <f>+J9+J10</f>
        <v>170864823.28925243</v>
      </c>
      <c r="K8" s="67">
        <f t="shared" si="3"/>
        <v>1139098821.9283497</v>
      </c>
      <c r="L8" s="68">
        <f>L9+L10</f>
        <v>946579225.49913538</v>
      </c>
      <c r="M8" s="67">
        <f>M9+M10</f>
        <v>785579840.74000001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2227849475.9274664</v>
      </c>
      <c r="AA8" s="46">
        <f t="shared" si="2"/>
        <v>2227883648.8921242</v>
      </c>
      <c r="AB8" s="47">
        <v>942880842.37</v>
      </c>
      <c r="AC8" s="48">
        <f>+AA8-AB8</f>
        <v>1285002806.5221243</v>
      </c>
    </row>
    <row r="9" spans="1:29" ht="29.25" customHeight="1" outlineLevel="1" x14ac:dyDescent="0.25">
      <c r="A9" s="30" t="s">
        <v>9</v>
      </c>
      <c r="B9" s="31" t="s">
        <v>8</v>
      </c>
      <c r="C9" s="69">
        <v>349712078</v>
      </c>
      <c r="D9" s="69">
        <v>61713898</v>
      </c>
      <c r="E9" s="65">
        <f>+C9+D9</f>
        <v>411425976</v>
      </c>
      <c r="F9" s="70">
        <v>36031152.328749999</v>
      </c>
      <c r="G9" s="65">
        <v>183726894.56</v>
      </c>
      <c r="H9" s="65">
        <f>F9+G9</f>
        <v>219758046.88875002</v>
      </c>
      <c r="I9" s="70">
        <v>211870249.21882743</v>
      </c>
      <c r="J9" s="71">
        <v>37388867.509204835</v>
      </c>
      <c r="K9" s="65">
        <f>I9+J9</f>
        <v>249259116.72803226</v>
      </c>
      <c r="L9" s="65">
        <f>204560617.590967-2059817.82/1.9558</f>
        <v>203507433.30832052</v>
      </c>
      <c r="M9" s="65">
        <v>158566903.72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487500980.4966855</v>
      </c>
      <c r="AA9" s="49">
        <f t="shared" si="2"/>
        <v>487508458.27018732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1124754082</v>
      </c>
      <c r="D10" s="69">
        <v>198486016</v>
      </c>
      <c r="E10" s="65">
        <f>+C10+D10</f>
        <v>1323240098</v>
      </c>
      <c r="F10" s="70">
        <v>111526953.6125</v>
      </c>
      <c r="G10" s="72">
        <v>577103870.19000006</v>
      </c>
      <c r="H10" s="65">
        <f>F10+G10</f>
        <v>688630823.80250001</v>
      </c>
      <c r="I10" s="70">
        <v>756363749.42026973</v>
      </c>
      <c r="J10" s="71">
        <v>133475955.7800476</v>
      </c>
      <c r="K10" s="65">
        <f>I10+J10</f>
        <v>889839705.20031738</v>
      </c>
      <c r="L10" s="65">
        <f>745716493.755392-5172507.32/1.9558</f>
        <v>743071792.19081485</v>
      </c>
      <c r="M10" s="65">
        <v>627012937.01999998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1740348495.4307806</v>
      </c>
      <c r="AA10" s="49">
        <f t="shared" si="2"/>
        <v>1740375190.6219368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95133839</v>
      </c>
      <c r="E11" s="67">
        <f t="shared" si="4"/>
        <v>690244016</v>
      </c>
      <c r="F11" s="67">
        <f t="shared" si="4"/>
        <v>78731164.907499999</v>
      </c>
      <c r="G11" s="67">
        <f t="shared" si="4"/>
        <v>373125498.84000003</v>
      </c>
      <c r="H11" s="67">
        <f t="shared" si="4"/>
        <v>451856663.74750006</v>
      </c>
      <c r="I11" s="68">
        <f>+I12+I13</f>
        <v>500721517.74913371</v>
      </c>
      <c r="J11" s="68">
        <f>+J12+J13</f>
        <v>81524981.465304285</v>
      </c>
      <c r="K11" s="67">
        <f t="shared" si="4"/>
        <v>582246499.21443808</v>
      </c>
      <c r="L11" s="68">
        <f>L12+L13</f>
        <v>480704770.75068593</v>
      </c>
      <c r="M11" s="67">
        <f t="shared" si="4"/>
        <v>408661739.31999999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1138757703.1635981</v>
      </c>
      <c r="AA11" s="46">
        <f t="shared" si="2"/>
        <v>1138775170.5585744</v>
      </c>
      <c r="AB11" s="49">
        <v>508734585.13999999</v>
      </c>
      <c r="AC11" s="48">
        <f>+AA11-AB11</f>
        <v>630040585.41857445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32998097</v>
      </c>
      <c r="E12" s="65">
        <f>+C12+D12</f>
        <v>219987308</v>
      </c>
      <c r="F12" s="65">
        <v>20725274.997499999</v>
      </c>
      <c r="G12" s="72">
        <v>86364557.789999992</v>
      </c>
      <c r="H12" s="65">
        <f t="shared" ref="H12:H19" si="5">F12+G12</f>
        <v>107089832.78749999</v>
      </c>
      <c r="I12" s="73">
        <v>126316403.9320738</v>
      </c>
      <c r="J12" s="74">
        <v>22291130.105660081</v>
      </c>
      <c r="K12" s="65">
        <f t="shared" ref="K12:K18" si="6">I12+J12</f>
        <v>148607534.03773388</v>
      </c>
      <c r="L12" s="66">
        <f>107546393.822339-786940.5/1.9558+8556846.49/1.9558</f>
        <v>111519144.60974059</v>
      </c>
      <c r="M12" s="66">
        <v>93493944.829999998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290646615.07099992</v>
      </c>
      <c r="AA12" s="49">
        <f t="shared" si="2"/>
        <v>290651073.29702103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62135742</v>
      </c>
      <c r="E13" s="65">
        <f t="shared" ref="E13:E19" si="7">+C13+D13</f>
        <v>470256708</v>
      </c>
      <c r="F13" s="65">
        <v>58005889.910000004</v>
      </c>
      <c r="G13" s="75">
        <v>286760941.05000007</v>
      </c>
      <c r="H13" s="65">
        <f t="shared" si="5"/>
        <v>344766830.9600001</v>
      </c>
      <c r="I13" s="73">
        <f>335658491.037984+38746622.7790759</f>
        <v>374405113.81705993</v>
      </c>
      <c r="J13" s="76">
        <v>59233851.359644212</v>
      </c>
      <c r="K13" s="65">
        <f>I13+J13</f>
        <v>433638965.17670417</v>
      </c>
      <c r="L13" s="65">
        <f>360184717.433511-20340.5/1.9558-16346.1/1.9558+17640663.85/1.9558</f>
        <v>369185626.14094537</v>
      </c>
      <c r="M13" s="65">
        <v>315167794.49000001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848111088.09259796</v>
      </c>
      <c r="AA13" s="49">
        <f t="shared" si="2"/>
        <v>848124097.26155329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231477320</v>
      </c>
      <c r="E14" s="67">
        <f t="shared" si="7"/>
        <v>1609277458</v>
      </c>
      <c r="F14" s="77">
        <v>170820505.10625002</v>
      </c>
      <c r="G14" s="68">
        <v>761074937.63000023</v>
      </c>
      <c r="H14" s="68">
        <f t="shared" si="5"/>
        <v>931895442.73625028</v>
      </c>
      <c r="I14" s="67">
        <f>998502818.202238+23133241.0434445</f>
        <v>1021636059.2456825</v>
      </c>
      <c r="J14" s="78">
        <v>176206379.68274784</v>
      </c>
      <c r="K14" s="68">
        <f t="shared" si="6"/>
        <v>1197842438.9284303</v>
      </c>
      <c r="L14" s="68">
        <f>967695569.169556+15138838.17/1.9558-2402850.3/1.9558-2743.54/1.9558+25217716.69/1.9558+26840232.12/1.9558</f>
        <v>1000823288.3330697</v>
      </c>
      <c r="M14" s="68">
        <v>924831926.42999995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2342740242.0562239</v>
      </c>
      <c r="AA14" s="46">
        <f t="shared" si="2"/>
        <v>2342776177.329392</v>
      </c>
      <c r="AB14" s="49">
        <v>1591964903.49</v>
      </c>
      <c r="AC14" s="48">
        <f>+AA14-AB14</f>
        <v>750811273.83939195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164909543</v>
      </c>
      <c r="E15" s="68">
        <f>+C15+D15</f>
        <v>1371823175</v>
      </c>
      <c r="F15" s="68">
        <v>213668743.45000002</v>
      </c>
      <c r="G15" s="68">
        <v>898637077.55999994</v>
      </c>
      <c r="H15" s="68">
        <f t="shared" si="5"/>
        <v>1112305821.01</v>
      </c>
      <c r="I15" s="79">
        <v>1083165077.6599131</v>
      </c>
      <c r="J15" s="79">
        <v>150413120.52162245</v>
      </c>
      <c r="K15" s="68">
        <f t="shared" si="6"/>
        <v>1233578198.1815355</v>
      </c>
      <c r="L15" s="68">
        <f>1117502500.59107+82251884.29/1.9558-435626.68/1.9558+18166372.34/1.9558+62371629.32/1.9558</f>
        <v>1200514188.5295098</v>
      </c>
      <c r="M15" s="68">
        <v>1069359136.97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2412632240.0034471</v>
      </c>
      <c r="AA15" s="46">
        <f t="shared" si="2"/>
        <v>2412669247.3493924</v>
      </c>
      <c r="AB15" s="49">
        <v>1226822694.46</v>
      </c>
      <c r="AC15" s="48">
        <f>+AA15-AB15</f>
        <v>1185846552.8893924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218481923+1</f>
        <v>218481924</v>
      </c>
      <c r="E16" s="68">
        <f t="shared" si="7"/>
        <v>1661857859</v>
      </c>
      <c r="F16" s="68">
        <v>193800150.84625</v>
      </c>
      <c r="G16" s="68">
        <v>1046666077.6799997</v>
      </c>
      <c r="H16" s="68">
        <f>F16+G16</f>
        <v>1240466228.5262496</v>
      </c>
      <c r="I16" s="67">
        <f>1131738051.40019+86164342.6729317+30246915.1204348</f>
        <v>1248149309.1935565</v>
      </c>
      <c r="J16" s="78">
        <v>199718479.65885654</v>
      </c>
      <c r="K16" s="68">
        <f>I16+J16</f>
        <v>1447867788.8524132</v>
      </c>
      <c r="L16" s="68">
        <f>1332505528.62955-3397233.47/1.9558+6211503.72/1.9558</f>
        <v>1333944464.2313497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2831739821.4375496</v>
      </c>
      <c r="AA16" s="46">
        <f t="shared" si="2"/>
        <v>2831783257.4712152</v>
      </c>
      <c r="AB16" s="49">
        <v>1216935553</v>
      </c>
      <c r="AC16" s="48">
        <f>+AA16-AB16</f>
        <v>1614847704.4712152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42070389</v>
      </c>
      <c r="E18" s="68">
        <f t="shared" si="7"/>
        <v>280469251</v>
      </c>
      <c r="F18" s="68">
        <v>27968047.555</v>
      </c>
      <c r="G18" s="68">
        <v>161059729.49000001</v>
      </c>
      <c r="H18" s="68">
        <f t="shared" si="5"/>
        <v>189027777.04500002</v>
      </c>
      <c r="I18" s="67">
        <v>189393462.71719176</v>
      </c>
      <c r="J18" s="78">
        <v>33422375.773622073</v>
      </c>
      <c r="K18" s="68">
        <f t="shared" si="6"/>
        <v>222815838.49081382</v>
      </c>
      <c r="L18" s="68">
        <f>205642205.901344+8397116.92/1.9558-625400.94/1.9558+5434747.07/1.9558</f>
        <v>212394666.81248012</v>
      </c>
      <c r="M18" s="68">
        <v>167880273.15000001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435783216.92033368</v>
      </c>
      <c r="AA18" s="46">
        <f t="shared" si="2"/>
        <v>435789901.39548838</v>
      </c>
      <c r="AB18" s="49">
        <v>184210896</v>
      </c>
      <c r="AC18" s="48">
        <f>+AA18-AB18</f>
        <v>251579005.39548838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105333218.356067+35710296.7129045</f>
        <v>141043515.06897151</v>
      </c>
      <c r="J19" s="78">
        <v>18588215.004011773</v>
      </c>
      <c r="K19" s="68">
        <f>I19+J19</f>
        <v>159631730.07298329</v>
      </c>
      <c r="L19" s="68">
        <f>154698959.110356+9610218.9/1.9558-186144.28/1.9558</f>
        <v>159517485.86155757</v>
      </c>
      <c r="M19" s="68">
        <v>143075804.25999999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312207737.67674071</v>
      </c>
      <c r="AA19" s="46">
        <f t="shared" si="2"/>
        <v>312212526.62864292</v>
      </c>
      <c r="AB19" s="49">
        <v>192103600.88</v>
      </c>
      <c r="AC19" s="53">
        <f>+AA19-AB19</f>
        <v>120108925.74864292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8102199852</v>
      </c>
      <c r="D20" s="67">
        <f>+D5+D8+D11+D14+D15+D16+D17+D18+D19</f>
        <v>1299138290</v>
      </c>
      <c r="E20" s="67">
        <f>+C20+D20</f>
        <v>9401338142</v>
      </c>
      <c r="F20" s="67">
        <f t="shared" ref="F20:M20" si="8">+F5+F8+F11+F14+F15+F16+F17+F18+F19</f>
        <v>1029065929.5862501</v>
      </c>
      <c r="G20" s="67">
        <f t="shared" si="8"/>
        <v>5094601664.7599993</v>
      </c>
      <c r="H20" s="67">
        <f t="shared" si="8"/>
        <v>6123667594.3462505</v>
      </c>
      <c r="I20" s="68">
        <f t="shared" si="8"/>
        <v>6305392229.8431997</v>
      </c>
      <c r="J20" s="68">
        <f t="shared" si="8"/>
        <v>1016217661.790062</v>
      </c>
      <c r="K20" s="68">
        <f t="shared" si="8"/>
        <v>7321609891.6332626</v>
      </c>
      <c r="L20" s="67">
        <f>+L5+L8+L11+L14+L15+L16+L17+L18+L19</f>
        <v>6563416845.5091305</v>
      </c>
      <c r="M20" s="67">
        <f t="shared" si="8"/>
        <v>5871679582.4646063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2023-05-17T11:56:33Z</dcterms:modified>
</cp:coreProperties>
</file>