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2014-2020\2023\01.2023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L19" i="5" l="1"/>
  <c r="I19" i="5"/>
  <c r="K19" i="5" s="1"/>
  <c r="H19" i="5"/>
  <c r="C19" i="5"/>
  <c r="E19" i="5" s="1"/>
  <c r="L18" i="5"/>
  <c r="K18" i="5"/>
  <c r="H18" i="5"/>
  <c r="E18" i="5"/>
  <c r="L17" i="5"/>
  <c r="K17" i="5"/>
  <c r="H17" i="5"/>
  <c r="E17" i="5"/>
  <c r="L16" i="5"/>
  <c r="I16" i="5"/>
  <c r="K16" i="5" s="1"/>
  <c r="H16" i="5"/>
  <c r="D16" i="5"/>
  <c r="C16" i="5"/>
  <c r="E16" i="5" s="1"/>
  <c r="L15" i="5"/>
  <c r="K15" i="5"/>
  <c r="H15" i="5"/>
  <c r="C15" i="5"/>
  <c r="E15" i="5" s="1"/>
  <c r="L14" i="5"/>
  <c r="I14" i="5"/>
  <c r="K14" i="5" s="1"/>
  <c r="H14" i="5"/>
  <c r="C14" i="5"/>
  <c r="E14" i="5" s="1"/>
  <c r="L13" i="5"/>
  <c r="I13" i="5"/>
  <c r="K13" i="5" s="1"/>
  <c r="H13" i="5"/>
  <c r="C13" i="5"/>
  <c r="E13" i="5" s="1"/>
  <c r="L12" i="5"/>
  <c r="L11" i="5" s="1"/>
  <c r="K12" i="5"/>
  <c r="H12" i="5"/>
  <c r="E12" i="5"/>
  <c r="E11" i="5" s="1"/>
  <c r="M11" i="5"/>
  <c r="J11" i="5"/>
  <c r="I11" i="5"/>
  <c r="H11" i="5"/>
  <c r="G11" i="5"/>
  <c r="F11" i="5"/>
  <c r="D11" i="5"/>
  <c r="C11" i="5"/>
  <c r="L10" i="5"/>
  <c r="K10" i="5"/>
  <c r="H10" i="5"/>
  <c r="E10" i="5"/>
  <c r="L9" i="5"/>
  <c r="L8" i="5" s="1"/>
  <c r="K9" i="5"/>
  <c r="K8" i="5" s="1"/>
  <c r="H9" i="5"/>
  <c r="H8" i="5" s="1"/>
  <c r="E9" i="5"/>
  <c r="M8" i="5"/>
  <c r="J8" i="5"/>
  <c r="I8" i="5"/>
  <c r="I20" i="5" s="1"/>
  <c r="G8" i="5"/>
  <c r="F8" i="5"/>
  <c r="E8" i="5"/>
  <c r="D8" i="5"/>
  <c r="C8" i="5"/>
  <c r="C20" i="5" s="1"/>
  <c r="E20" i="5" s="1"/>
  <c r="L7" i="5"/>
  <c r="K7" i="5"/>
  <c r="H7" i="5"/>
  <c r="H5" i="5" s="1"/>
  <c r="H20" i="5" s="1"/>
  <c r="E7" i="5"/>
  <c r="L6" i="5"/>
  <c r="L5" i="5" s="1"/>
  <c r="L20" i="5" s="1"/>
  <c r="K6" i="5"/>
  <c r="K5" i="5" s="1"/>
  <c r="H6" i="5"/>
  <c r="E6" i="5"/>
  <c r="M5" i="5"/>
  <c r="M20" i="5" s="1"/>
  <c r="J5" i="5"/>
  <c r="J20" i="5" s="1"/>
  <c r="I5" i="5"/>
  <c r="G5" i="5"/>
  <c r="G20" i="5" s="1"/>
  <c r="F5" i="5"/>
  <c r="F20" i="5" s="1"/>
  <c r="E5" i="5"/>
  <c r="D5" i="5"/>
  <c r="D20" i="5" s="1"/>
  <c r="C5" i="5"/>
  <c r="K11" i="5" l="1"/>
  <c r="K20" i="5" s="1"/>
  <c r="AA8" i="5"/>
  <c r="AC8" i="5" s="1"/>
  <c r="AA9" i="5"/>
  <c r="AA10" i="5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2" i="5"/>
  <c r="Z13" i="5"/>
  <c r="Z14" i="5"/>
  <c r="Z15" i="5"/>
  <c r="Z16" i="5"/>
  <c r="Z17" i="5"/>
  <c r="Z18" i="5"/>
  <c r="Z19" i="5"/>
  <c r="AA11" i="5" l="1"/>
  <c r="AC11" i="5" s="1"/>
  <c r="Z11" i="5"/>
  <c r="AA6" i="5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<sst xmlns="http://schemas.openxmlformats.org/spreadsheetml/2006/main" count="47" uniqueCount="31">
  <si>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</si>
  <si>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</si>
  <si>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</si>
  <si>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</si>
  <si>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</si>
  <si>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</si>
  <si>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</si>
  <si>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</si>
  <si>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</si>
  <si>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</si>
  <si>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</si>
  <si>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</si>
  <si>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</si>
  <si>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</si>
  <si>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</si>
  <si>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</si>
  <si>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</si>
  <si>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</si>
  <si>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</si>
  <si>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</si>
  <si>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</si>
  <si>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</si>
  <si>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</si>
  <si>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</si>
  <si>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31.01.2023</t>
  </si>
  <si>
    <t>Funds received from the EC based on submitted applications for payment up to  31.01.2023</t>
  </si>
  <si>
    <t>Total funds received from the EC up to  31.01.2023</t>
  </si>
  <si>
    <t>Paid up to  31.01.2023</t>
  </si>
  <si>
    <t>Total paid up to 31.01.2023</t>
  </si>
  <si>
    <t>Total public expenditure declared to the EC with Payment claims
 as per  31.01.2023</t>
  </si>
  <si>
    <t>Total public expenditure certified to the EC with Annual Accounts 
as per  31.01.2023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</si>
</sst>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0" fontId="8" fillId="2" borderId="1" xfId="0" applyNumberFormat="1" applyFont="1" applyFill="1" applyBorder="1" applyAlignment="1">
      <alignment horizontal="center" vertical="center"/>
    </xf>
    <xf numFmtId="170" fontId="7" fillId="2" borderId="1" xfId="0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7" fontId="12" fillId="2" borderId="1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167" fontId="1" fillId="2" borderId="1" xfId="1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170" fontId="5" fillId="2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68" fontId="3" fillId="2" borderId="3" xfId="0" applyNumberFormat="1" applyFont="1" applyFill="1" applyBorder="1" applyAlignment="1">
      <alignment horizontal="center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172" fontId="9" fillId="2" borderId="1" xfId="1" applyNumberFormat="1" applyFont="1" applyFill="1" applyBorder="1" applyAlignment="1">
      <alignment horizontal="right" vertical="center"/>
    </xf>
    <xf numFmtId="172" fontId="1" fillId="2" borderId="1" xfId="1" applyNumberFormat="1" applyFont="1" applyFill="1" applyBorder="1" applyAlignment="1">
      <alignment horizontal="right" vertical="center"/>
    </xf>
    <xf numFmtId="170" fontId="8" fillId="2" borderId="1" xfId="1" applyNumberFormat="1" applyFont="1" applyFill="1" applyBorder="1" applyAlignment="1">
      <alignment horizontal="right" vertical="center"/>
    </xf>
    <xf numFmtId="170" fontId="8" fillId="0" borderId="1" xfId="0" applyNumberFormat="1" applyFont="1" applyFill="1" applyBorder="1" applyAlignment="1">
      <alignment horizontal="center" vertical="center"/>
    </xf>
    <xf numFmtId="170" fontId="8" fillId="0" borderId="1" xfId="1" applyNumberFormat="1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90" zoomScaleNormal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2" sqref="F2:F3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64" customWidth="1"/>
    <col min="7" max="7" width="19.42578125" style="64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54" customWidth="1"/>
    <col min="27" max="27" width="28.42578125" style="54" customWidth="1"/>
    <col min="28" max="28" width="13.5703125" style="54" customWidth="1"/>
    <col min="29" max="29" width="24.28515625" style="54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3"/>
      <c r="G1" s="23"/>
      <c r="H1" s="23"/>
      <c r="I1" s="24"/>
      <c r="J1" s="24"/>
      <c r="K1" s="2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48"/>
      <c r="AA1" s="48"/>
      <c r="AB1" s="48"/>
      <c r="AC1" s="48"/>
    </row>
    <row r="2" spans="1:29" s="10" customFormat="1" ht="12.75" customHeight="1" x14ac:dyDescent="0.25">
      <c r="A2" s="89" t="s">
        <v>0</v>
      </c>
      <c r="B2" s="90" t="s">
        <v>1</v>
      </c>
      <c r="C2" s="92" t="s">
        <v>2</v>
      </c>
      <c r="D2" s="92" t="s">
        <v>3</v>
      </c>
      <c r="E2" s="92" t="s">
        <v>4</v>
      </c>
      <c r="F2" s="85" t="s">
        <v>24</v>
      </c>
      <c r="G2" s="85" t="s">
        <v>25</v>
      </c>
      <c r="H2" s="85" t="s">
        <v>26</v>
      </c>
      <c r="I2" s="94" t="s">
        <v>27</v>
      </c>
      <c r="J2" s="95"/>
      <c r="K2" s="85" t="s">
        <v>28</v>
      </c>
      <c r="L2" s="83" t="s">
        <v>29</v>
      </c>
      <c r="M2" s="83" t="s">
        <v>30</v>
      </c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9"/>
      <c r="AA2" s="49"/>
      <c r="AB2" s="49"/>
      <c r="AC2" s="49"/>
    </row>
    <row r="3" spans="1:29" s="10" customFormat="1" ht="75" customHeight="1" x14ac:dyDescent="0.25">
      <c r="A3" s="89"/>
      <c r="B3" s="91"/>
      <c r="C3" s="93"/>
      <c r="D3" s="93"/>
      <c r="E3" s="93"/>
      <c r="F3" s="96"/>
      <c r="G3" s="96"/>
      <c r="H3" s="96"/>
      <c r="I3" s="35" t="s">
        <v>5</v>
      </c>
      <c r="J3" s="36" t="s">
        <v>6</v>
      </c>
      <c r="K3" s="86"/>
      <c r="L3" s="84"/>
      <c r="M3" s="84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9"/>
      <c r="AA3" s="49"/>
      <c r="AB3" s="49"/>
      <c r="AC3" s="49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70">
        <v>11</v>
      </c>
      <c r="L4" s="70">
        <v>12</v>
      </c>
      <c r="M4" s="20">
        <v>13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9"/>
      <c r="AA4" s="49"/>
      <c r="AB4" s="49"/>
      <c r="AC4" s="49"/>
    </row>
    <row r="5" spans="1:29" s="12" customFormat="1" ht="29.25" customHeight="1" x14ac:dyDescent="0.2">
      <c r="A5" s="30" t="s">
        <v>7</v>
      </c>
      <c r="B5" s="27" t="s">
        <v>8</v>
      </c>
      <c r="C5" s="21">
        <f>C6+C7</f>
        <v>1520755090</v>
      </c>
      <c r="D5" s="21">
        <f>D6+D7</f>
        <v>268368549</v>
      </c>
      <c r="E5" s="21">
        <f>E6+E7</f>
        <v>1789123639</v>
      </c>
      <c r="F5" s="21">
        <f t="shared" ref="F5:M5" si="0">F6+F7</f>
        <v>176293590.60999998</v>
      </c>
      <c r="G5" s="21">
        <f t="shared" si="0"/>
        <v>864685794.21999991</v>
      </c>
      <c r="H5" s="21">
        <f t="shared" si="0"/>
        <v>1040979384.8299999</v>
      </c>
      <c r="I5" s="38">
        <f>+I6+I7</f>
        <v>1042273409.1214551</v>
      </c>
      <c r="J5" s="38">
        <f>+J6+J7</f>
        <v>183930601.60966855</v>
      </c>
      <c r="K5" s="21">
        <f>K6+K7</f>
        <v>1226204010.7311237</v>
      </c>
      <c r="L5" s="38">
        <f>L6+L7</f>
        <v>1125263749.235076</v>
      </c>
      <c r="M5" s="21">
        <f t="shared" si="0"/>
        <v>883068065.3499999</v>
      </c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50"/>
      <c r="AA5" s="50">
        <f>+AA6+AA7</f>
        <v>2398246590.3082538</v>
      </c>
      <c r="AB5" s="51">
        <v>1461442349.48</v>
      </c>
      <c r="AC5" s="52">
        <f>+AA5-AB5</f>
        <v>936804240.82825375</v>
      </c>
    </row>
    <row r="6" spans="1:29" ht="29.25" customHeight="1" outlineLevel="1" x14ac:dyDescent="0.25">
      <c r="A6" s="31" t="s">
        <v>9</v>
      </c>
      <c r="B6" s="32" t="s">
        <v>8</v>
      </c>
      <c r="C6" s="39">
        <v>438611756</v>
      </c>
      <c r="D6" s="39">
        <v>77402076</v>
      </c>
      <c r="E6" s="37">
        <f>+C6+D6</f>
        <v>516013832</v>
      </c>
      <c r="F6" s="37">
        <v>61510576.303750001</v>
      </c>
      <c r="G6" s="79">
        <v>362729226.7299999</v>
      </c>
      <c r="H6" s="37">
        <f>F6+G6</f>
        <v>424239803.03374988</v>
      </c>
      <c r="I6" s="71">
        <v>407386015.803455</v>
      </c>
      <c r="J6" s="72">
        <v>71891649.847668529</v>
      </c>
      <c r="K6" s="37">
        <f>+I6+J6</f>
        <v>479277665.65112352</v>
      </c>
      <c r="L6" s="37">
        <f>477609243.442335</f>
        <v>477609243.44233501</v>
      </c>
      <c r="M6" s="38">
        <v>428410147.76999998</v>
      </c>
      <c r="N6" s="44"/>
      <c r="O6" s="43"/>
      <c r="P6" s="44"/>
      <c r="Q6" s="44"/>
      <c r="R6" s="44"/>
      <c r="S6" s="44"/>
      <c r="T6" s="44"/>
      <c r="U6" s="44"/>
      <c r="V6" s="44"/>
      <c r="W6" s="44"/>
      <c r="X6" s="44"/>
      <c r="Y6" s="44"/>
      <c r="Z6" s="50">
        <f>+K6*1.9558</f>
        <v>937371258.48046744</v>
      </c>
      <c r="AA6" s="53">
        <f>+K6*1.95583</f>
        <v>937385636.81043684</v>
      </c>
    </row>
    <row r="7" spans="1:29" ht="29.25" customHeight="1" outlineLevel="1" x14ac:dyDescent="0.25">
      <c r="A7" s="31" t="s">
        <v>10</v>
      </c>
      <c r="B7" s="32" t="s">
        <v>8</v>
      </c>
      <c r="C7" s="39">
        <v>1082143334</v>
      </c>
      <c r="D7" s="39">
        <v>190966473</v>
      </c>
      <c r="E7" s="37">
        <f>+C7+D7</f>
        <v>1273109807</v>
      </c>
      <c r="F7" s="69">
        <v>114783014.30624999</v>
      </c>
      <c r="G7" s="79">
        <v>501956567.49000001</v>
      </c>
      <c r="H7" s="37">
        <f>F7+G7</f>
        <v>616739581.79624999</v>
      </c>
      <c r="I7" s="71">
        <v>634887393.31800008</v>
      </c>
      <c r="J7" s="72">
        <v>112038951.76200002</v>
      </c>
      <c r="K7" s="37">
        <f>+I7+J7</f>
        <v>746926345.08000016</v>
      </c>
      <c r="L7" s="37">
        <f>647654505.792741</f>
        <v>647654505.79274094</v>
      </c>
      <c r="M7" s="38">
        <v>454657917.57999998</v>
      </c>
      <c r="N7" s="44"/>
      <c r="O7" s="43"/>
      <c r="P7" s="44"/>
      <c r="Q7" s="44"/>
      <c r="R7" s="44"/>
      <c r="S7" s="44"/>
      <c r="T7" s="44"/>
      <c r="U7" s="44"/>
      <c r="V7" s="44"/>
      <c r="W7" s="44"/>
      <c r="X7" s="44"/>
      <c r="Y7" s="44"/>
      <c r="Z7" s="50">
        <f t="shared" ref="Z7:Z19" si="1">+K7*1.9558</f>
        <v>1460838545.7074642</v>
      </c>
      <c r="AA7" s="53">
        <f t="shared" ref="AA7:AA19" si="2">+K7*1.95583</f>
        <v>1460860953.4978168</v>
      </c>
    </row>
    <row r="8" spans="1:29" s="12" customFormat="1" ht="29.25" customHeight="1" x14ac:dyDescent="0.2">
      <c r="A8" s="30" t="s">
        <v>11</v>
      </c>
      <c r="B8" s="27" t="s">
        <v>8</v>
      </c>
      <c r="C8" s="21">
        <f>C9+C10</f>
        <v>1474466160</v>
      </c>
      <c r="D8" s="21">
        <f t="shared" ref="D8:K8" si="3">D9+D10</f>
        <v>260199914</v>
      </c>
      <c r="E8" s="21">
        <f>E9+E10</f>
        <v>1734666074</v>
      </c>
      <c r="F8" s="21">
        <f t="shared" si="3"/>
        <v>147558105.94125</v>
      </c>
      <c r="G8" s="21">
        <f t="shared" si="3"/>
        <v>727791534.33000016</v>
      </c>
      <c r="H8" s="21">
        <f>H9+H10</f>
        <v>875349640.27125001</v>
      </c>
      <c r="I8" s="38">
        <f>+I9+I10</f>
        <v>936559291.23047781</v>
      </c>
      <c r="J8" s="38">
        <f>+J9+J10</f>
        <v>165275169.04067254</v>
      </c>
      <c r="K8" s="21">
        <f t="shared" si="3"/>
        <v>1101834460.2711504</v>
      </c>
      <c r="L8" s="38">
        <f>L9+L10</f>
        <v>950277111.34635901</v>
      </c>
      <c r="M8" s="21">
        <f>M9+M10</f>
        <v>619487216.90999997</v>
      </c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50">
        <f t="shared" si="1"/>
        <v>2154967837.3983159</v>
      </c>
      <c r="AA8" s="50">
        <f t="shared" si="2"/>
        <v>2155000892.4321241</v>
      </c>
      <c r="AB8" s="51">
        <v>942880842.37</v>
      </c>
      <c r="AC8" s="52">
        <f>+AA8-AB8</f>
        <v>1212120050.0621243</v>
      </c>
    </row>
    <row r="9" spans="1:29" ht="29.25" customHeight="1" outlineLevel="1" x14ac:dyDescent="0.25">
      <c r="A9" s="31" t="s">
        <v>9</v>
      </c>
      <c r="B9" s="32" t="s">
        <v>8</v>
      </c>
      <c r="C9" s="39">
        <v>349712078</v>
      </c>
      <c r="D9" s="39">
        <v>61713898</v>
      </c>
      <c r="E9" s="37">
        <f>+C9+D9</f>
        <v>411425976</v>
      </c>
      <c r="F9" s="71">
        <v>36031152.328749999</v>
      </c>
      <c r="G9" s="77">
        <v>178953109.94</v>
      </c>
      <c r="H9" s="37">
        <f>F9+G9</f>
        <v>214984262.26875001</v>
      </c>
      <c r="I9" s="71">
        <v>227699934.33103043</v>
      </c>
      <c r="J9" s="72">
        <v>40182341.352534778</v>
      </c>
      <c r="K9" s="37">
        <f>I9+J9</f>
        <v>267882275.6835652</v>
      </c>
      <c r="L9" s="37">
        <f>204560617.590967</f>
        <v>204560617.590967</v>
      </c>
      <c r="M9" s="37">
        <v>140843473.66</v>
      </c>
      <c r="N9" s="45"/>
      <c r="O9" s="43"/>
      <c r="P9" s="45"/>
      <c r="Q9" s="45"/>
      <c r="R9" s="45"/>
      <c r="S9" s="45"/>
      <c r="T9" s="45"/>
      <c r="U9" s="45"/>
      <c r="V9" s="45"/>
      <c r="W9" s="45"/>
      <c r="X9" s="45"/>
      <c r="Y9" s="45"/>
      <c r="Z9" s="50">
        <f t="shared" si="1"/>
        <v>523924154.7819168</v>
      </c>
      <c r="AA9" s="53">
        <f t="shared" si="2"/>
        <v>523932191.25018734</v>
      </c>
      <c r="AB9" s="53"/>
    </row>
    <row r="10" spans="1:29" ht="29.25" customHeight="1" outlineLevel="1" x14ac:dyDescent="0.25">
      <c r="A10" s="31" t="s">
        <v>10</v>
      </c>
      <c r="B10" s="32" t="s">
        <v>8</v>
      </c>
      <c r="C10" s="39">
        <v>1124754082</v>
      </c>
      <c r="D10" s="39">
        <v>198486016</v>
      </c>
      <c r="E10" s="37">
        <f>+C10+D10</f>
        <v>1323240098</v>
      </c>
      <c r="F10" s="71">
        <v>111526953.6125</v>
      </c>
      <c r="G10" s="77">
        <v>548838424.3900001</v>
      </c>
      <c r="H10" s="37">
        <f>F10+G10</f>
        <v>660365378.00250006</v>
      </c>
      <c r="I10" s="71">
        <v>708859356.89944744</v>
      </c>
      <c r="J10" s="72">
        <v>125092827.68813777</v>
      </c>
      <c r="K10" s="37">
        <f>I10+J10</f>
        <v>833952184.58758521</v>
      </c>
      <c r="L10" s="37">
        <f>745716493.755392</f>
        <v>745716493.75539196</v>
      </c>
      <c r="M10" s="37">
        <v>478643743.25</v>
      </c>
      <c r="N10" s="45"/>
      <c r="O10" s="43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50">
        <f t="shared" si="1"/>
        <v>1631043682.616399</v>
      </c>
      <c r="AA10" s="53">
        <f t="shared" si="2"/>
        <v>1631068701.1819367</v>
      </c>
      <c r="AB10" s="53"/>
    </row>
    <row r="11" spans="1:29" s="12" customFormat="1" ht="29.25" customHeight="1" x14ac:dyDescent="0.25">
      <c r="A11" s="30" t="s">
        <v>12</v>
      </c>
      <c r="B11" s="27" t="s">
        <v>8</v>
      </c>
      <c r="C11" s="21">
        <f>C12+C13</f>
        <v>595110177</v>
      </c>
      <c r="D11" s="21">
        <f t="shared" ref="D11:M11" si="4">D12+D13</f>
        <v>95133839</v>
      </c>
      <c r="E11" s="21">
        <f t="shared" si="4"/>
        <v>690244016</v>
      </c>
      <c r="F11" s="21">
        <f t="shared" si="4"/>
        <v>78731164.907499999</v>
      </c>
      <c r="G11" s="21">
        <f t="shared" si="4"/>
        <v>360745895.31000006</v>
      </c>
      <c r="H11" s="21">
        <f t="shared" si="4"/>
        <v>439477060.21750009</v>
      </c>
      <c r="I11" s="38">
        <f>+I12+I13</f>
        <v>490274347.09421957</v>
      </c>
      <c r="J11" s="38">
        <f>+J12+J13</f>
        <v>79742166.017131418</v>
      </c>
      <c r="K11" s="21">
        <f t="shared" si="4"/>
        <v>570016513.11135101</v>
      </c>
      <c r="L11" s="38">
        <f>L12+L13</f>
        <v>467731111.25585002</v>
      </c>
      <c r="M11" s="21">
        <f t="shared" si="4"/>
        <v>276940925.13</v>
      </c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50">
        <f t="shared" si="1"/>
        <v>1114838296.3431804</v>
      </c>
      <c r="AA11" s="50">
        <f t="shared" si="2"/>
        <v>1114855396.8385737</v>
      </c>
      <c r="AB11" s="53">
        <v>508734585.13999999</v>
      </c>
      <c r="AC11" s="52">
        <f>+AA11-AB11</f>
        <v>606120811.69857371</v>
      </c>
    </row>
    <row r="12" spans="1:29" s="14" customFormat="1" ht="29.25" customHeight="1" x14ac:dyDescent="0.25">
      <c r="A12" s="31" t="s">
        <v>13</v>
      </c>
      <c r="B12" s="32" t="s">
        <v>8</v>
      </c>
      <c r="C12" s="39">
        <v>186989211</v>
      </c>
      <c r="D12" s="39">
        <v>32998097</v>
      </c>
      <c r="E12" s="37">
        <f>+C12+D12</f>
        <v>219987308</v>
      </c>
      <c r="F12" s="37">
        <v>20725274.997499999</v>
      </c>
      <c r="G12" s="77">
        <v>80914335.109999985</v>
      </c>
      <c r="H12" s="37">
        <f t="shared" ref="H12:H19" si="5">F12+G12</f>
        <v>101639610.10749999</v>
      </c>
      <c r="I12" s="71">
        <v>121803187.45518163</v>
      </c>
      <c r="J12" s="73">
        <v>21494680.139149699</v>
      </c>
      <c r="K12" s="37">
        <f t="shared" ref="K12:K18" si="6">I12+J12</f>
        <v>143297867.59433132</v>
      </c>
      <c r="L12" s="80">
        <f>107546393.822339</f>
        <v>107546393.822339</v>
      </c>
      <c r="M12" s="78">
        <v>64280869.950000003</v>
      </c>
      <c r="N12" s="46"/>
      <c r="O12" s="43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50">
        <f t="shared" si="1"/>
        <v>280261969.44099319</v>
      </c>
      <c r="AA12" s="53">
        <f t="shared" si="2"/>
        <v>280266268.37702101</v>
      </c>
      <c r="AB12" s="53"/>
      <c r="AC12" s="55"/>
    </row>
    <row r="13" spans="1:29" s="12" customFormat="1" ht="29.25" customHeight="1" x14ac:dyDescent="0.25">
      <c r="A13" s="31" t="s">
        <v>14</v>
      </c>
      <c r="B13" s="32" t="s">
        <v>8</v>
      </c>
      <c r="C13" s="39">
        <f>352102522+56018444</f>
        <v>408120966</v>
      </c>
      <c r="D13" s="39">
        <v>62135742</v>
      </c>
      <c r="E13" s="37">
        <f t="shared" ref="E13:E19" si="7">+C13+D13</f>
        <v>470256708</v>
      </c>
      <c r="F13" s="37">
        <v>58005889.910000004</v>
      </c>
      <c r="G13" s="76">
        <v>279831560.20000005</v>
      </c>
      <c r="H13" s="37">
        <f t="shared" si="5"/>
        <v>337837450.11000007</v>
      </c>
      <c r="I13" s="71">
        <f>330069086.641896+38402072.9971419</f>
        <v>368471159.63903791</v>
      </c>
      <c r="J13" s="72">
        <v>58247485.877981715</v>
      </c>
      <c r="K13" s="37">
        <f>I13+J13</f>
        <v>426718645.51701963</v>
      </c>
      <c r="L13" s="37">
        <f>360184717.433511</f>
        <v>360184717.43351102</v>
      </c>
      <c r="M13" s="37">
        <v>212660055.18000001</v>
      </c>
      <c r="N13" s="45"/>
      <c r="O13" s="43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50">
        <f t="shared" si="1"/>
        <v>834576326.90218699</v>
      </c>
      <c r="AA13" s="53">
        <f t="shared" si="2"/>
        <v>834589128.4615525</v>
      </c>
      <c r="AB13" s="53"/>
      <c r="AC13" s="56"/>
    </row>
    <row r="14" spans="1:29" s="14" customFormat="1" ht="29.25" customHeight="1" x14ac:dyDescent="0.25">
      <c r="A14" s="30" t="s">
        <v>15</v>
      </c>
      <c r="B14" s="27" t="s">
        <v>8</v>
      </c>
      <c r="C14" s="38">
        <f>1311704793+66095345</f>
        <v>1377800138</v>
      </c>
      <c r="D14" s="38">
        <v>231477320</v>
      </c>
      <c r="E14" s="21">
        <f t="shared" si="7"/>
        <v>1609277458</v>
      </c>
      <c r="F14" s="65">
        <v>170820505.10625002</v>
      </c>
      <c r="G14" s="38">
        <v>745289701.72000015</v>
      </c>
      <c r="H14" s="38">
        <f t="shared" si="5"/>
        <v>916110206.8262502</v>
      </c>
      <c r="I14" s="21">
        <f>1001810381.15965+2271059.58084292</f>
        <v>1004081440.7404929</v>
      </c>
      <c r="J14" s="74">
        <v>176790067.26346752</v>
      </c>
      <c r="K14" s="38">
        <f t="shared" si="6"/>
        <v>1180871508.0039604</v>
      </c>
      <c r="L14" s="38">
        <f>967695569.169556+15138838.17/1.9558</f>
        <v>975436052.94601583</v>
      </c>
      <c r="M14" s="38">
        <v>774311954.5</v>
      </c>
      <c r="N14" s="47"/>
      <c r="O14" s="43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50">
        <f t="shared" si="1"/>
        <v>2309548495.3541455</v>
      </c>
      <c r="AA14" s="50">
        <f t="shared" si="2"/>
        <v>2309583921.4993858</v>
      </c>
      <c r="AB14" s="53">
        <v>1591964903.49</v>
      </c>
      <c r="AC14" s="52">
        <f>+AA14-AB14</f>
        <v>717619018.00938582</v>
      </c>
    </row>
    <row r="15" spans="1:29" s="14" customFormat="1" ht="29.25" customHeight="1" x14ac:dyDescent="0.25">
      <c r="A15" s="33" t="s">
        <v>16</v>
      </c>
      <c r="B15" s="27" t="s">
        <v>8</v>
      </c>
      <c r="C15" s="38">
        <f>996896918+173640925+36375789</f>
        <v>1206913632</v>
      </c>
      <c r="D15" s="38">
        <v>164909543</v>
      </c>
      <c r="E15" s="38">
        <f>+C15+D15</f>
        <v>1371823175</v>
      </c>
      <c r="F15" s="38">
        <v>213668743.45000002</v>
      </c>
      <c r="G15" s="38">
        <v>891466744.17999995</v>
      </c>
      <c r="H15" s="38">
        <f t="shared" si="5"/>
        <v>1105135487.6299999</v>
      </c>
      <c r="I15" s="75">
        <v>1051979448.9269979</v>
      </c>
      <c r="J15" s="75">
        <v>147389195.68393826</v>
      </c>
      <c r="K15" s="38">
        <f t="shared" si="6"/>
        <v>1199368644.6109362</v>
      </c>
      <c r="L15" s="38">
        <f>1117502500.59107+82251884.29/1.9558</f>
        <v>1159557866.3186495</v>
      </c>
      <c r="M15" s="38">
        <v>816629319.61000001</v>
      </c>
      <c r="N15" s="47"/>
      <c r="O15" s="43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50">
        <f t="shared" si="1"/>
        <v>2345725195.1300688</v>
      </c>
      <c r="AA15" s="50">
        <f t="shared" si="2"/>
        <v>2345761176.1894073</v>
      </c>
      <c r="AB15" s="53">
        <v>1226822694.46</v>
      </c>
      <c r="AC15" s="52">
        <f>+AA15-AB15</f>
        <v>1118938481.7294073</v>
      </c>
    </row>
    <row r="16" spans="1:29" s="14" customFormat="1" ht="43.5" customHeight="1" x14ac:dyDescent="0.25">
      <c r="A16" s="30" t="s">
        <v>22</v>
      </c>
      <c r="B16" s="32" t="s">
        <v>8</v>
      </c>
      <c r="C16" s="38">
        <f>1428375935+15000000</f>
        <v>1443375935</v>
      </c>
      <c r="D16" s="38">
        <f>218481923+1</f>
        <v>218481924</v>
      </c>
      <c r="E16" s="38">
        <f t="shared" si="7"/>
        <v>1661857859</v>
      </c>
      <c r="F16" s="38">
        <v>193800150.84625</v>
      </c>
      <c r="G16" s="38">
        <v>1044158742.3199998</v>
      </c>
      <c r="H16" s="38">
        <f>F16+G16</f>
        <v>1237958893.1662498</v>
      </c>
      <c r="I16" s="21">
        <f>1127693095.83068+83264973.1929667+30246915.1204348</f>
        <v>1241204984.1440814</v>
      </c>
      <c r="J16" s="74">
        <v>199004663.9701198</v>
      </c>
      <c r="K16" s="38">
        <f>I16+J16</f>
        <v>1440209648.1142011</v>
      </c>
      <c r="L16" s="38">
        <f>1332505528.62955</f>
        <v>1332505528.62955</v>
      </c>
      <c r="M16" s="38">
        <v>804907160.69000006</v>
      </c>
      <c r="N16" s="47"/>
      <c r="O16" s="43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50">
        <f t="shared" si="1"/>
        <v>2816762029.7817545</v>
      </c>
      <c r="AA16" s="50">
        <f t="shared" si="2"/>
        <v>2816805236.071198</v>
      </c>
      <c r="AB16" s="53">
        <v>1216935553</v>
      </c>
      <c r="AC16" s="52">
        <f>+AA16-AB16</f>
        <v>1599869683.071198</v>
      </c>
    </row>
    <row r="17" spans="1:29" s="14" customFormat="1" ht="29.25" customHeight="1" x14ac:dyDescent="0.25">
      <c r="A17" s="34" t="s">
        <v>17</v>
      </c>
      <c r="B17" s="32" t="s">
        <v>8</v>
      </c>
      <c r="C17" s="38">
        <v>102000000</v>
      </c>
      <c r="D17" s="38">
        <v>0</v>
      </c>
      <c r="E17" s="38">
        <f t="shared" si="7"/>
        <v>102000000</v>
      </c>
      <c r="F17" s="38">
        <v>6502500</v>
      </c>
      <c r="G17" s="38">
        <v>95497500</v>
      </c>
      <c r="H17" s="38">
        <f t="shared" si="5"/>
        <v>102000000</v>
      </c>
      <c r="I17" s="21">
        <v>102000000</v>
      </c>
      <c r="J17" s="74">
        <v>0</v>
      </c>
      <c r="K17" s="38">
        <f t="shared" si="6"/>
        <v>102000000</v>
      </c>
      <c r="L17" s="38">
        <f>102001564.57</f>
        <v>102001564.56999999</v>
      </c>
      <c r="M17" s="38">
        <v>102001564.57460579</v>
      </c>
      <c r="N17" s="47"/>
      <c r="O17" s="43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50">
        <f t="shared" si="1"/>
        <v>199491600</v>
      </c>
      <c r="AA17" s="50">
        <f t="shared" si="2"/>
        <v>199494660</v>
      </c>
      <c r="AB17" s="53"/>
      <c r="AC17" s="55"/>
    </row>
    <row r="18" spans="1:29" s="14" customFormat="1" ht="29.25" customHeight="1" x14ac:dyDescent="0.25">
      <c r="A18" s="30" t="s">
        <v>18</v>
      </c>
      <c r="B18" s="27" t="s">
        <v>8</v>
      </c>
      <c r="C18" s="38">
        <v>238398862</v>
      </c>
      <c r="D18" s="38">
        <v>42070389</v>
      </c>
      <c r="E18" s="38">
        <f t="shared" si="7"/>
        <v>280469251</v>
      </c>
      <c r="F18" s="38">
        <v>27968047.555</v>
      </c>
      <c r="G18" s="38">
        <v>157775245.17000002</v>
      </c>
      <c r="H18" s="38">
        <f t="shared" si="5"/>
        <v>185743292.72500002</v>
      </c>
      <c r="I18" s="21">
        <v>184524309.68011796</v>
      </c>
      <c r="J18" s="74">
        <v>32563113.472961992</v>
      </c>
      <c r="K18" s="38">
        <f t="shared" si="6"/>
        <v>217087423.15307996</v>
      </c>
      <c r="L18" s="38">
        <f>205642205.901344</f>
        <v>205642205.901344</v>
      </c>
      <c r="M18" s="38">
        <v>128240749.79000001</v>
      </c>
      <c r="N18" s="47"/>
      <c r="O18" s="43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50">
        <f t="shared" si="1"/>
        <v>424579582.20279378</v>
      </c>
      <c r="AA18" s="50">
        <f t="shared" si="2"/>
        <v>424586094.82548839</v>
      </c>
      <c r="AB18" s="53">
        <v>184210896</v>
      </c>
      <c r="AC18" s="52">
        <f>+AA18-AB18</f>
        <v>240375198.82548839</v>
      </c>
    </row>
    <row r="19" spans="1:29" s="14" customFormat="1" ht="29.25" customHeight="1" x14ac:dyDescent="0.25">
      <c r="A19" s="30" t="s">
        <v>19</v>
      </c>
      <c r="B19" s="27" t="s">
        <v>8</v>
      </c>
      <c r="C19" s="38">
        <f>104815264+19940383+18624211</f>
        <v>143379858</v>
      </c>
      <c r="D19" s="38">
        <v>18496812</v>
      </c>
      <c r="E19" s="38">
        <f t="shared" si="7"/>
        <v>161876670</v>
      </c>
      <c r="F19" s="38">
        <v>13723121.170000002</v>
      </c>
      <c r="G19" s="38">
        <v>128196577.57999995</v>
      </c>
      <c r="H19" s="38">
        <f t="shared" si="5"/>
        <v>141919698.74999994</v>
      </c>
      <c r="I19" s="21">
        <f>105333218.356067+35710296.7129045</f>
        <v>141043515.06897151</v>
      </c>
      <c r="J19" s="74">
        <v>18588215.004011773</v>
      </c>
      <c r="K19" s="38">
        <f>I19+J19</f>
        <v>159631730.07298329</v>
      </c>
      <c r="L19" s="38">
        <f>154698959.110356</f>
        <v>154698959.110356</v>
      </c>
      <c r="M19" s="38">
        <v>114184217.97</v>
      </c>
      <c r="N19" s="47"/>
      <c r="O19" s="43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50">
        <f t="shared" si="1"/>
        <v>312207737.67674071</v>
      </c>
      <c r="AA19" s="50">
        <f t="shared" si="2"/>
        <v>312212526.62864292</v>
      </c>
      <c r="AB19" s="53">
        <v>192103600.88</v>
      </c>
      <c r="AC19" s="57">
        <f>+AA19-AB19</f>
        <v>120108925.74864292</v>
      </c>
    </row>
    <row r="20" spans="1:29" s="12" customFormat="1" ht="29.25" customHeight="1" x14ac:dyDescent="0.25">
      <c r="A20" s="87" t="s">
        <v>20</v>
      </c>
      <c r="B20" s="88"/>
      <c r="C20" s="21">
        <f>+C5+C8+C11+C14+C15+C16+C17+C18+C19</f>
        <v>8102199852</v>
      </c>
      <c r="D20" s="21">
        <f>+D5+D8+D11+D14+D15+D16+D17+D18+D19</f>
        <v>1299138290</v>
      </c>
      <c r="E20" s="21">
        <f>+C20+D20</f>
        <v>9401338142</v>
      </c>
      <c r="F20" s="21">
        <f t="shared" ref="F20:M20" si="8">+F5+F8+F11+F14+F15+F16+F17+F18+F19</f>
        <v>1029065929.5862501</v>
      </c>
      <c r="G20" s="21">
        <f t="shared" si="8"/>
        <v>5015607734.8299999</v>
      </c>
      <c r="H20" s="21">
        <f t="shared" si="8"/>
        <v>6044673664.4162502</v>
      </c>
      <c r="I20" s="38">
        <f t="shared" si="8"/>
        <v>6193940746.006814</v>
      </c>
      <c r="J20" s="38">
        <f t="shared" si="8"/>
        <v>1003283192.0619719</v>
      </c>
      <c r="K20" s="38">
        <f t="shared" si="8"/>
        <v>7197223938.0687857</v>
      </c>
      <c r="L20" s="21">
        <f>+L5+L8+L11+L14+L15+L16+L17+L18+L19</f>
        <v>6473114149.313201</v>
      </c>
      <c r="M20" s="21">
        <f t="shared" si="8"/>
        <v>4519771174.5246067</v>
      </c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58"/>
      <c r="AA20" s="59"/>
      <c r="AB20" s="54"/>
      <c r="AC20" s="51"/>
    </row>
    <row r="21" spans="1:29" s="12" customFormat="1" ht="29.25" customHeight="1" x14ac:dyDescent="0.2">
      <c r="A21" s="81" t="s">
        <v>23</v>
      </c>
      <c r="B21" s="82"/>
      <c r="C21" s="82"/>
      <c r="D21" s="82"/>
      <c r="E21" s="82"/>
      <c r="F21" s="82"/>
      <c r="G21" s="82"/>
      <c r="H21" s="22" t="s">
        <v>21</v>
      </c>
      <c r="I21" s="22"/>
      <c r="J21" s="22"/>
      <c r="K21" s="22"/>
      <c r="L21" s="22"/>
      <c r="M21" s="22"/>
      <c r="N21" s="28"/>
      <c r="O21" s="43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58"/>
      <c r="AA21" s="60"/>
      <c r="AB21" s="51"/>
      <c r="AC21" s="51"/>
    </row>
    <row r="22" spans="1:29" s="12" customFormat="1" ht="29.25" customHeight="1" x14ac:dyDescent="0.2">
      <c r="A22" s="66"/>
      <c r="B22" s="66"/>
      <c r="C22" s="67"/>
      <c r="D22" s="67"/>
      <c r="E22" s="67"/>
      <c r="F22" s="68"/>
      <c r="G22" s="68"/>
      <c r="H22" s="67"/>
      <c r="I22" s="67"/>
      <c r="J22" s="67"/>
      <c r="K22" s="67"/>
      <c r="L22" s="67"/>
      <c r="M22" s="67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58"/>
      <c r="AA22" s="61"/>
      <c r="AB22" s="51"/>
      <c r="AC22" s="51"/>
    </row>
    <row r="23" spans="1:29" s="12" customFormat="1" ht="29.25" customHeight="1" x14ac:dyDescent="0.2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51"/>
      <c r="AA23" s="60"/>
      <c r="AB23" s="51"/>
      <c r="AC23" s="51"/>
    </row>
    <row r="24" spans="1:29" s="12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51"/>
      <c r="AA24" s="60"/>
      <c r="AB24" s="51"/>
      <c r="AC24" s="51"/>
    </row>
    <row r="25" spans="1:29" s="12" customFormat="1" ht="29.25" customHeight="1" x14ac:dyDescent="0.2">
      <c r="A25" s="1"/>
      <c r="B25" s="1"/>
      <c r="C25" s="4"/>
      <c r="D25" s="4"/>
      <c r="E25" s="4"/>
      <c r="F25" s="63"/>
      <c r="G25" s="28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51"/>
      <c r="AA25" s="60"/>
      <c r="AB25" s="51"/>
      <c r="AC25" s="51"/>
    </row>
    <row r="26" spans="1:29" s="12" customFormat="1" ht="29.25" customHeight="1" x14ac:dyDescent="0.2">
      <c r="A26" s="1"/>
      <c r="B26" s="1"/>
      <c r="C26" s="4"/>
      <c r="D26" s="4"/>
      <c r="E26" s="4"/>
      <c r="F26" s="63"/>
      <c r="G26" s="63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51"/>
      <c r="AA26" s="60"/>
      <c r="AB26" s="51"/>
      <c r="AC26" s="51"/>
    </row>
    <row r="27" spans="1:29" s="12" customFormat="1" ht="29.25" customHeight="1" x14ac:dyDescent="0.2">
      <c r="A27" s="1"/>
      <c r="B27" s="1"/>
      <c r="C27" s="4"/>
      <c r="D27" s="4"/>
      <c r="E27" s="4"/>
      <c r="F27" s="63"/>
      <c r="G27" s="63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51"/>
      <c r="AA27" s="62"/>
      <c r="AB27" s="51"/>
      <c r="AC27" s="51"/>
    </row>
    <row r="28" spans="1:29" s="12" customFormat="1" ht="29.25" customHeight="1" x14ac:dyDescent="0.25">
      <c r="A28" s="1"/>
      <c r="B28" s="1"/>
      <c r="C28" s="5"/>
      <c r="D28" s="5"/>
      <c r="E28" s="5"/>
      <c r="F28" s="64"/>
      <c r="G28" s="64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51"/>
      <c r="AA28" s="51"/>
      <c r="AB28" s="51"/>
      <c r="AC28" s="51"/>
    </row>
    <row r="29" spans="1:29" s="12" customFormat="1" ht="29.25" customHeight="1" x14ac:dyDescent="0.25">
      <c r="A29" s="1"/>
      <c r="B29" s="1"/>
      <c r="C29" s="5"/>
      <c r="D29" s="5"/>
      <c r="E29" s="5"/>
      <c r="F29" s="64"/>
      <c r="G29" s="64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51"/>
      <c r="AA29" s="51"/>
      <c r="AB29" s="51"/>
      <c r="AC29" s="51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Мартин Войнов</cp:lastModifiedBy>
  <cp:lastPrinted>2020-02-19T12:24:40Z</cp:lastPrinted>
  <dcterms:created xsi:type="dcterms:W3CDTF">2007-11-29T09:10:22Z</dcterms:created>
  <dcterms:modified xsi:type="dcterms:W3CDTF">2023-02-28T09:58:38Z</dcterms:modified>
</cp:coreProperties>
</file>