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2\12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C16" i="5" l="1"/>
  <c r="I19" i="5" l="1"/>
  <c r="I16" i="5"/>
  <c r="I14" i="5"/>
  <c r="I13" i="5"/>
  <c r="L18" i="5" l="1"/>
  <c r="L16" i="5"/>
  <c r="L14" i="5"/>
  <c r="L13" i="5"/>
  <c r="L12" i="5"/>
  <c r="L9" i="5"/>
  <c r="L10" i="5"/>
  <c r="L7" i="5"/>
  <c r="L6" i="5"/>
  <c r="C15" i="5" l="1"/>
  <c r="L19" i="5" l="1"/>
  <c r="M5" i="5" l="1"/>
  <c r="M8" i="5"/>
  <c r="M11" i="5"/>
  <c r="M20" i="5" s="1"/>
  <c r="L15" i="5"/>
  <c r="C19" i="5" l="1"/>
  <c r="L11" i="5" l="1"/>
  <c r="L8" i="5"/>
  <c r="L5" i="5"/>
  <c r="L20" i="5" l="1"/>
  <c r="K7" i="5" l="1"/>
  <c r="K6" i="5"/>
  <c r="H6" i="5" l="1"/>
  <c r="H7" i="5"/>
  <c r="H9" i="5"/>
  <c r="H10" i="5"/>
  <c r="H8" i="5" s="1"/>
  <c r="D16" i="5" l="1"/>
  <c r="C13" i="5" l="1"/>
  <c r="E15" i="5" l="1"/>
  <c r="E12" i="5" l="1"/>
  <c r="C14" i="5"/>
  <c r="E14" i="5" s="1"/>
  <c r="K19" i="5" l="1"/>
  <c r="J8" i="5" l="1"/>
  <c r="I8" i="5"/>
  <c r="H15" i="5" l="1"/>
  <c r="H16" i="5"/>
  <c r="E7" i="5" l="1"/>
  <c r="K15" i="5" l="1"/>
  <c r="K17" i="5"/>
  <c r="K18" i="5"/>
  <c r="H19" i="5" l="1"/>
  <c r="E19" i="5"/>
  <c r="H18" i="5"/>
  <c r="E18" i="5"/>
  <c r="H17" i="5"/>
  <c r="E17" i="5"/>
  <c r="E16" i="5"/>
  <c r="H14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G5" i="5"/>
  <c r="F5" i="5"/>
  <c r="D5" i="5"/>
  <c r="D20" i="5" s="1"/>
  <c r="C5" i="5"/>
  <c r="C20" i="5" l="1"/>
  <c r="E20" i="5" s="1"/>
  <c r="F20" i="5"/>
  <c r="H11" i="5"/>
  <c r="E11" i="5"/>
  <c r="H5" i="5"/>
  <c r="G11" i="5"/>
  <c r="G20" i="5" s="1"/>
  <c r="H20" i="5" l="1"/>
  <c r="K10" i="5"/>
  <c r="K9" i="5"/>
  <c r="K8" i="5" l="1"/>
  <c r="K12" i="5"/>
  <c r="J5" i="5" l="1"/>
  <c r="I5" i="5"/>
  <c r="K5" i="5" l="1"/>
  <c r="I11" i="5" l="1"/>
  <c r="K13" i="5"/>
  <c r="K11" i="5" s="1"/>
  <c r="J11" i="5"/>
  <c r="J20" i="5" s="1"/>
  <c r="K16" i="5"/>
  <c r="K14" i="5" l="1"/>
  <c r="K20" i="5" s="1"/>
  <c r="I20" i="5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<sst xmlns="http://schemas.openxmlformats.org/spreadsheetml/2006/main" count="47" uniqueCount="29">
  <si>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</si>
  <si>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</si>
  <si>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</si>
  <si>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</si>
  <si>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</si>
  <si>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</si>
  <si>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</si>
  <si>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</si>
  <si>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</si>
  <si>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</si>
  <si>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</si>
  <si>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</si>
  <si>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</si>
  <si>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</si>
  <si>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</si>
  <si>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</si>
  <si>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</si>
  <si>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</si>
  <si>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</si>
  <si>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</si>
  <si>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</si>
  <si>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</si>
  <si>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31.12.2022</t>
  </si>
  <si>
    <t>Получени средства от ЕК на основание изпратени заявления за плащане към 31.12.2022</t>
  </si>
  <si>
    <t>Общо получени средства от ЕК към 31.12.2022</t>
  </si>
  <si>
    <t>Платено към 31.12.2022</t>
  </si>
  <si>
    <t>Общо платено към 31.12.2022</t>
  </si>
  <si>
    <t>Обща сума на публичните разходи, декларирани пред ЕК със Заявления за плащане 
към 31.12.2022</t>
  </si>
  <si>
    <t>Обща сума на публичните разходи, сертифицрани пред ЕК с Годишни счетоводни отчети 
към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</si>
</sst>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7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7" fontId="11" fillId="2" borderId="0" xfId="2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/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67" fontId="6" fillId="0" borderId="3" xfId="0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171" fontId="5" fillId="0" borderId="1" xfId="1" applyNumberFormat="1" applyFont="1" applyFill="1" applyBorder="1" applyAlignment="1">
      <alignment horizontal="right" vertical="center"/>
    </xf>
    <xf numFmtId="171" fontId="8" fillId="0" borderId="1" xfId="1" applyNumberFormat="1" applyFont="1" applyFill="1" applyBorder="1" applyAlignment="1">
      <alignment horizontal="right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1" t="s">
        <v>0</v>
      </c>
      <c r="B2" s="41" t="s">
        <v>1</v>
      </c>
      <c r="C2" s="39" t="s">
        <v>17</v>
      </c>
      <c r="D2" s="44" t="s">
        <v>18</v>
      </c>
      <c r="E2" s="39" t="s">
        <v>19</v>
      </c>
      <c r="F2" s="39" t="s">
        <v>22</v>
      </c>
      <c r="G2" s="39" t="s">
        <v>23</v>
      </c>
      <c r="H2" s="39" t="s">
        <v>24</v>
      </c>
      <c r="I2" s="46" t="s">
        <v>25</v>
      </c>
      <c r="J2" s="47"/>
      <c r="K2" s="39" t="s">
        <v>26</v>
      </c>
      <c r="L2" s="39" t="s">
        <v>27</v>
      </c>
      <c r="M2" s="39" t="s">
        <v>28</v>
      </c>
    </row>
    <row r="3" spans="1:17" s="17" customFormat="1" ht="94.5" customHeight="1" x14ac:dyDescent="0.2">
      <c r="A3" s="42"/>
      <c r="B3" s="42"/>
      <c r="C3" s="43"/>
      <c r="D3" s="45"/>
      <c r="E3" s="43"/>
      <c r="F3" s="43"/>
      <c r="G3" s="43"/>
      <c r="H3" s="43"/>
      <c r="I3" s="31" t="s">
        <v>2</v>
      </c>
      <c r="J3" s="31" t="s">
        <v>5</v>
      </c>
      <c r="K3" s="40"/>
      <c r="L3" s="40"/>
      <c r="M3" s="40"/>
    </row>
    <row r="4" spans="1:17" s="17" customFormat="1" ht="18.75" customHeight="1" x14ac:dyDescent="0.2">
      <c r="A4" s="18">
        <v>1</v>
      </c>
      <c r="B4" s="32">
        <v>2</v>
      </c>
      <c r="C4" s="33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3">
        <v>10</v>
      </c>
      <c r="K4" s="33">
        <v>11</v>
      </c>
      <c r="L4" s="33">
        <v>12</v>
      </c>
      <c r="M4" s="33">
        <v>13</v>
      </c>
    </row>
    <row r="5" spans="1:17" s="21" customFormat="1" ht="39.6" customHeight="1" x14ac:dyDescent="0.2">
      <c r="A5" s="13" t="s">
        <v>6</v>
      </c>
      <c r="B5" s="19" t="s">
        <v>3</v>
      </c>
      <c r="C5" s="48">
        <f>C6+C7</f>
        <v>1520755090</v>
      </c>
      <c r="D5" s="48">
        <f>D6+D7</f>
        <v>268368549</v>
      </c>
      <c r="E5" s="48">
        <f>E6+E7</f>
        <v>1789123639</v>
      </c>
      <c r="F5" s="48">
        <f t="shared" ref="F5:M5" si="0">F6+F7</f>
        <v>176293590.60999998</v>
      </c>
      <c r="G5" s="48">
        <f t="shared" si="0"/>
        <v>806574729.71999991</v>
      </c>
      <c r="H5" s="48">
        <f t="shared" si="0"/>
        <v>982868320.32999992</v>
      </c>
      <c r="I5" s="49">
        <f>+I6+I7</f>
        <v>1042260683.1298044</v>
      </c>
      <c r="J5" s="49">
        <f>+J6+J7</f>
        <v>183928355.84643605</v>
      </c>
      <c r="K5" s="48">
        <f>K6+K7</f>
        <v>1226189038.9762404</v>
      </c>
      <c r="L5" s="49">
        <f>L6+L7</f>
        <v>1125263749.2350755</v>
      </c>
      <c r="M5" s="48">
        <f t="shared" si="0"/>
        <v>883068065.3499999</v>
      </c>
      <c r="N5" s="1"/>
      <c r="O5" s="20"/>
    </row>
    <row r="6" spans="1:17" ht="29.25" customHeight="1" x14ac:dyDescent="0.25">
      <c r="A6" s="22" t="s">
        <v>9</v>
      </c>
      <c r="B6" s="23" t="s">
        <v>3</v>
      </c>
      <c r="C6" s="50">
        <v>438611756</v>
      </c>
      <c r="D6" s="50">
        <v>77402076</v>
      </c>
      <c r="E6" s="51">
        <f>+C6+D6</f>
        <v>516013832</v>
      </c>
      <c r="F6" s="52">
        <v>61510576.303750001</v>
      </c>
      <c r="G6" s="51">
        <v>362729226.7299999</v>
      </c>
      <c r="H6" s="51">
        <f>F6+G6</f>
        <v>424239803.03374988</v>
      </c>
      <c r="I6" s="52">
        <v>407373289.81553835</v>
      </c>
      <c r="J6" s="53">
        <v>71889404.085095003</v>
      </c>
      <c r="K6" s="51">
        <f>+I6+J6</f>
        <v>479262693.90063334</v>
      </c>
      <c r="L6" s="49">
        <f>467081927.939727+9795318.92/1.9558+3365156.39/1.9558+7428848.35/1.9558</f>
        <v>477609243.44233465</v>
      </c>
      <c r="M6" s="51">
        <v>428410147.76999998</v>
      </c>
      <c r="N6" s="17"/>
      <c r="O6" s="20"/>
    </row>
    <row r="7" spans="1:17" ht="29.25" customHeight="1" x14ac:dyDescent="0.25">
      <c r="A7" s="22" t="s">
        <v>10</v>
      </c>
      <c r="B7" s="23" t="s">
        <v>3</v>
      </c>
      <c r="C7" s="50">
        <v>1082143334</v>
      </c>
      <c r="D7" s="50">
        <v>190966473</v>
      </c>
      <c r="E7" s="51">
        <f>+C7+D7</f>
        <v>1273109807</v>
      </c>
      <c r="F7" s="52">
        <v>114783014.30624999</v>
      </c>
      <c r="G7" s="51">
        <v>443845502.99000001</v>
      </c>
      <c r="H7" s="51">
        <f>F7+G7</f>
        <v>558628517.29624999</v>
      </c>
      <c r="I7" s="52">
        <v>634887393.31426597</v>
      </c>
      <c r="J7" s="53">
        <v>112038951.76134105</v>
      </c>
      <c r="K7" s="51">
        <f>+I7+J7</f>
        <v>746926345.07560706</v>
      </c>
      <c r="L7" s="49">
        <f>510917310.665427+67159964.77/1.9558+22188132.28/1.9558+29515685.36/1.9558+148566823.82/1.9558</f>
        <v>647654505.7927407</v>
      </c>
      <c r="M7" s="51">
        <v>454657917.57999998</v>
      </c>
      <c r="N7" s="17"/>
      <c r="O7" s="20"/>
    </row>
    <row r="8" spans="1:17" s="21" customFormat="1" ht="29.25" customHeight="1" x14ac:dyDescent="0.2">
      <c r="A8" s="13" t="s">
        <v>7</v>
      </c>
      <c r="B8" s="19" t="s">
        <v>3</v>
      </c>
      <c r="C8" s="48">
        <f>C9+C10</f>
        <v>1474466160</v>
      </c>
      <c r="D8" s="48">
        <f t="shared" ref="D8:K8" si="1">D9+D10</f>
        <v>260199914</v>
      </c>
      <c r="E8" s="48">
        <f>E9+E10</f>
        <v>1734666074</v>
      </c>
      <c r="F8" s="48">
        <f t="shared" si="1"/>
        <v>147558105.94125</v>
      </c>
      <c r="G8" s="48">
        <f t="shared" si="1"/>
        <v>727791534.33000016</v>
      </c>
      <c r="H8" s="48">
        <f>H9+H10</f>
        <v>875349640.27125001</v>
      </c>
      <c r="I8" s="49">
        <f>+I9+I10</f>
        <v>933026986.57409835</v>
      </c>
      <c r="J8" s="49">
        <f>+J9+J10</f>
        <v>164651821.160135</v>
      </c>
      <c r="K8" s="48">
        <f t="shared" si="1"/>
        <v>1097678807.7342334</v>
      </c>
      <c r="L8" s="49">
        <f>L9+L10</f>
        <v>950277111.3463583</v>
      </c>
      <c r="M8" s="48">
        <f>M9+M10</f>
        <v>619487216.90999997</v>
      </c>
      <c r="N8" s="17"/>
      <c r="O8" s="20"/>
    </row>
    <row r="9" spans="1:17" ht="29.25" customHeight="1" x14ac:dyDescent="0.25">
      <c r="A9" s="22" t="s">
        <v>9</v>
      </c>
      <c r="B9" s="23" t="s">
        <v>3</v>
      </c>
      <c r="C9" s="50">
        <v>349712078</v>
      </c>
      <c r="D9" s="50">
        <v>61713898</v>
      </c>
      <c r="E9" s="51">
        <f>+C9+D9</f>
        <v>411425976</v>
      </c>
      <c r="F9" s="52">
        <v>36031152.328749999</v>
      </c>
      <c r="G9" s="51">
        <v>178953109.94</v>
      </c>
      <c r="H9" s="51">
        <f>F9+G9</f>
        <v>214984262.26875001</v>
      </c>
      <c r="I9" s="52">
        <v>224836567.45507708</v>
      </c>
      <c r="J9" s="53">
        <v>39677041.315601833</v>
      </c>
      <c r="K9" s="51">
        <f>I9+J9</f>
        <v>264513608.77067891</v>
      </c>
      <c r="L9" s="49">
        <f>196111946.474288-71370776.78/1.9558+24934033.73/1.9558+50755989.99/1.9558+12204664.03/1.9558</f>
        <v>204560617.59096655</v>
      </c>
      <c r="M9" s="51">
        <v>140843473.66</v>
      </c>
      <c r="N9" s="1"/>
      <c r="O9" s="20"/>
      <c r="P9" s="24"/>
    </row>
    <row r="10" spans="1:17" ht="29.25" customHeight="1" x14ac:dyDescent="0.25">
      <c r="A10" s="22" t="s">
        <v>10</v>
      </c>
      <c r="B10" s="23" t="s">
        <v>3</v>
      </c>
      <c r="C10" s="50">
        <v>1124754082</v>
      </c>
      <c r="D10" s="50">
        <v>198486016</v>
      </c>
      <c r="E10" s="51">
        <f>+C10+D10</f>
        <v>1323240098</v>
      </c>
      <c r="F10" s="52">
        <v>111526953.6125</v>
      </c>
      <c r="G10" s="54">
        <v>548838424.3900001</v>
      </c>
      <c r="H10" s="51">
        <f>F10+G10</f>
        <v>660365378.00250006</v>
      </c>
      <c r="I10" s="52">
        <v>708190419.1190213</v>
      </c>
      <c r="J10" s="53">
        <v>124974779.84453318</v>
      </c>
      <c r="K10" s="51">
        <f>I10+J10</f>
        <v>833165198.9635545</v>
      </c>
      <c r="L10" s="49">
        <f>587234615.444726+82970948.67/1.9558+91873873.02/1.9558+62850560.15/1.9558+72263475.76/1.9558</f>
        <v>745716493.75539172</v>
      </c>
      <c r="M10" s="51">
        <v>478643743.25</v>
      </c>
      <c r="N10" s="17"/>
      <c r="O10" s="20"/>
      <c r="P10" s="24"/>
    </row>
    <row r="11" spans="1:17" s="21" customFormat="1" ht="27.75" customHeight="1" x14ac:dyDescent="0.25">
      <c r="A11" s="13" t="s">
        <v>13</v>
      </c>
      <c r="B11" s="19" t="s">
        <v>3</v>
      </c>
      <c r="C11" s="48">
        <f>C12+C13</f>
        <v>595110177</v>
      </c>
      <c r="D11" s="48">
        <f t="shared" ref="D11:M11" si="2">D12+D13</f>
        <v>95133839</v>
      </c>
      <c r="E11" s="48">
        <f t="shared" si="2"/>
        <v>690244016</v>
      </c>
      <c r="F11" s="48">
        <f t="shared" si="2"/>
        <v>78731164.907499999</v>
      </c>
      <c r="G11" s="48">
        <f t="shared" si="2"/>
        <v>358961795.34000003</v>
      </c>
      <c r="H11" s="48">
        <f t="shared" si="2"/>
        <v>437692960.24750006</v>
      </c>
      <c r="I11" s="49">
        <f>+I12+I13</f>
        <v>487315170.93460417</v>
      </c>
      <c r="J11" s="49">
        <f>+J12+J13</f>
        <v>79277589.723366469</v>
      </c>
      <c r="K11" s="48">
        <f t="shared" si="2"/>
        <v>566592760.65797067</v>
      </c>
      <c r="L11" s="49">
        <f>L12+L13</f>
        <v>467731111.25584948</v>
      </c>
      <c r="M11" s="48">
        <f t="shared" si="2"/>
        <v>276940925.13</v>
      </c>
      <c r="N11" s="17"/>
      <c r="O11" s="20"/>
      <c r="P11" s="24"/>
    </row>
    <row r="12" spans="1:17" s="25" customFormat="1" ht="29.25" customHeight="1" x14ac:dyDescent="0.25">
      <c r="A12" s="22" t="s">
        <v>9</v>
      </c>
      <c r="B12" s="23" t="s">
        <v>3</v>
      </c>
      <c r="C12" s="50">
        <v>186989211</v>
      </c>
      <c r="D12" s="50">
        <v>32998097</v>
      </c>
      <c r="E12" s="51">
        <f>+C12+D12</f>
        <v>219987308</v>
      </c>
      <c r="F12" s="51">
        <v>20725274.997499999</v>
      </c>
      <c r="G12" s="54">
        <v>80914335.109999985</v>
      </c>
      <c r="H12" s="51">
        <f t="shared" ref="H12:H19" si="3">F12+G12</f>
        <v>101639610.10749999</v>
      </c>
      <c r="I12" s="52">
        <v>120380500.89211154</v>
      </c>
      <c r="J12" s="55">
        <v>21243617.804490272</v>
      </c>
      <c r="K12" s="51">
        <f t="shared" ref="K12:K18" si="4">I12+J12</f>
        <v>141624118.69660181</v>
      </c>
      <c r="L12" s="56">
        <f>88079004.35+11377481.1/1.9558+6976944.78/1.9558+7298625.93/1.9558+7044068.54/1.9558+5377199.98/1.9558</f>
        <v>107546393.82233867</v>
      </c>
      <c r="M12" s="57">
        <v>64280869.950000003</v>
      </c>
      <c r="N12" s="17"/>
      <c r="O12" s="20"/>
      <c r="P12" s="24"/>
    </row>
    <row r="13" spans="1:17" s="21" customFormat="1" ht="29.25" customHeight="1" x14ac:dyDescent="0.25">
      <c r="A13" s="22" t="s">
        <v>11</v>
      </c>
      <c r="B13" s="23" t="s">
        <v>3</v>
      </c>
      <c r="C13" s="50">
        <f>352102522+56018444</f>
        <v>408120966</v>
      </c>
      <c r="D13" s="50">
        <v>62135742</v>
      </c>
      <c r="E13" s="51">
        <f t="shared" ref="E13:E19" si="5">+C13+D13</f>
        <v>470256708</v>
      </c>
      <c r="F13" s="51">
        <v>58005889.910000004</v>
      </c>
      <c r="G13" s="58">
        <v>278047460.23000002</v>
      </c>
      <c r="H13" s="51">
        <f t="shared" si="3"/>
        <v>336053350.14000005</v>
      </c>
      <c r="I13" s="52">
        <f>328859174.206965+38075495.8355276</f>
        <v>366934670.04249263</v>
      </c>
      <c r="J13" s="53">
        <v>58033971.918876193</v>
      </c>
      <c r="K13" s="51">
        <f>I13+J13</f>
        <v>424968641.9613688</v>
      </c>
      <c r="L13" s="49">
        <f>299930094.874967+29838579.51/1.9558+53094506.04/1.9558+7431431.04/1.9558+22920241.87/1.9558+4561232.34/1.9558</f>
        <v>360184717.43351078</v>
      </c>
      <c r="M13" s="51">
        <v>212660055.18000001</v>
      </c>
      <c r="N13" s="1"/>
      <c r="O13" s="20"/>
      <c r="P13" s="24"/>
      <c r="Q13" s="26"/>
    </row>
    <row r="14" spans="1:17" s="25" customFormat="1" ht="29.25" customHeight="1" x14ac:dyDescent="0.25">
      <c r="A14" s="13" t="s">
        <v>12</v>
      </c>
      <c r="B14" s="19" t="s">
        <v>3</v>
      </c>
      <c r="C14" s="49">
        <f>1311704793+66095345</f>
        <v>1377800138</v>
      </c>
      <c r="D14" s="49">
        <v>231477320</v>
      </c>
      <c r="E14" s="48">
        <f t="shared" si="5"/>
        <v>1609277458</v>
      </c>
      <c r="F14" s="59">
        <v>170820505.10625002</v>
      </c>
      <c r="G14" s="49">
        <v>745289701.72000015</v>
      </c>
      <c r="H14" s="49">
        <f t="shared" si="3"/>
        <v>916110206.8262502</v>
      </c>
      <c r="I14" s="48">
        <f>996227393.191857+2271059.58084292</f>
        <v>998498452.77269995</v>
      </c>
      <c r="J14" s="60">
        <v>175804834.09268054</v>
      </c>
      <c r="K14" s="49">
        <f t="shared" si="4"/>
        <v>1174303286.8653805</v>
      </c>
      <c r="L14" s="49">
        <f>864484798.210451+20005954.71+36236103.39/1.9558+21320399.48/1.9558+23748358.12/1.9558+43633556.83/1.9558+37793561.8/1.9558</f>
        <v>967695569.16955626</v>
      </c>
      <c r="M14" s="49">
        <v>774311954.5</v>
      </c>
      <c r="N14" s="17"/>
      <c r="O14" s="29"/>
      <c r="P14" s="24"/>
    </row>
    <row r="15" spans="1:17" s="25" customFormat="1" ht="29.25" customHeight="1" x14ac:dyDescent="0.25">
      <c r="A15" s="12" t="s">
        <v>8</v>
      </c>
      <c r="B15" s="19" t="s">
        <v>3</v>
      </c>
      <c r="C15" s="49">
        <f>996896918+173640925+36375789</f>
        <v>1206913632</v>
      </c>
      <c r="D15" s="49">
        <v>164909543</v>
      </c>
      <c r="E15" s="49">
        <f>+C15+D15</f>
        <v>1371823175</v>
      </c>
      <c r="F15" s="49">
        <v>213668743.45000002</v>
      </c>
      <c r="G15" s="49">
        <v>859065930.15999997</v>
      </c>
      <c r="H15" s="49">
        <f t="shared" si="3"/>
        <v>1072734673.61</v>
      </c>
      <c r="I15" s="61">
        <v>1050332048.0862027</v>
      </c>
      <c r="J15" s="61">
        <v>147272275.2246713</v>
      </c>
      <c r="K15" s="49">
        <f t="shared" si="4"/>
        <v>1197604323.310874</v>
      </c>
      <c r="L15" s="49">
        <f>1010724037.97219+75712538.53/1.9558+39401614.76/1.9558+59451272.38/1.9558+34271891.52/1.9558</f>
        <v>1117502500.5910671</v>
      </c>
      <c r="M15" s="49">
        <v>816629319.61000001</v>
      </c>
      <c r="N15" s="17"/>
      <c r="O15" s="20"/>
      <c r="P15" s="24"/>
      <c r="Q15" s="30"/>
    </row>
    <row r="16" spans="1:17" s="25" customFormat="1" ht="43.15" customHeight="1" x14ac:dyDescent="0.25">
      <c r="A16" s="13" t="s">
        <v>20</v>
      </c>
      <c r="B16" s="19" t="s">
        <v>3</v>
      </c>
      <c r="C16" s="49">
        <f>1428375935+15000000</f>
        <v>1443375935</v>
      </c>
      <c r="D16" s="49">
        <f>218481923+1</f>
        <v>218481924</v>
      </c>
      <c r="E16" s="49">
        <f t="shared" si="5"/>
        <v>1661857859</v>
      </c>
      <c r="F16" s="49">
        <v>193800150.84625</v>
      </c>
      <c r="G16" s="49">
        <v>1044158742.3199998</v>
      </c>
      <c r="H16" s="49">
        <f>F16+G16</f>
        <v>1237958893.1662498</v>
      </c>
      <c r="I16" s="48">
        <f>1126328636.79119+82845708.1852717+30246915.1204348</f>
        <v>1239421260.0968964</v>
      </c>
      <c r="J16" s="60">
        <v>198763877.08079752</v>
      </c>
      <c r="K16" s="49">
        <f>I16+J16</f>
        <v>1438185137.1776938</v>
      </c>
      <c r="L16" s="49">
        <f>1058345959.16948+120561324.85/1.9558+311021229.97/1.9558+37044630.8/1.9558+8171084.86/1.9558+59403015.47/1.9558</f>
        <v>1332505528.6295476</v>
      </c>
      <c r="M16" s="49">
        <v>804907160.69000006</v>
      </c>
      <c r="N16" s="17"/>
      <c r="O16" s="20"/>
      <c r="P16" s="24"/>
    </row>
    <row r="17" spans="1:16" s="25" customFormat="1" ht="29.25" customHeight="1" x14ac:dyDescent="0.25">
      <c r="A17" s="27" t="s">
        <v>14</v>
      </c>
      <c r="B17" s="19" t="s">
        <v>3</v>
      </c>
      <c r="C17" s="49">
        <v>102000000</v>
      </c>
      <c r="D17" s="49">
        <v>0</v>
      </c>
      <c r="E17" s="49">
        <f t="shared" si="5"/>
        <v>102000000</v>
      </c>
      <c r="F17" s="49">
        <v>6502500</v>
      </c>
      <c r="G17" s="49">
        <v>95497500</v>
      </c>
      <c r="H17" s="49">
        <f t="shared" si="3"/>
        <v>102000000</v>
      </c>
      <c r="I17" s="48">
        <v>102000000</v>
      </c>
      <c r="J17" s="60">
        <v>0</v>
      </c>
      <c r="K17" s="49">
        <f t="shared" si="4"/>
        <v>102000000</v>
      </c>
      <c r="L17" s="49">
        <v>102001564.56999999</v>
      </c>
      <c r="M17" s="49">
        <v>102001564.57460579</v>
      </c>
      <c r="N17" s="1"/>
      <c r="O17" s="20"/>
      <c r="P17" s="24"/>
    </row>
    <row r="18" spans="1:16" s="25" customFormat="1" ht="29.25" customHeight="1" x14ac:dyDescent="0.25">
      <c r="A18" s="13" t="s">
        <v>15</v>
      </c>
      <c r="B18" s="19" t="s">
        <v>3</v>
      </c>
      <c r="C18" s="49">
        <v>238398862</v>
      </c>
      <c r="D18" s="49">
        <v>42070389</v>
      </c>
      <c r="E18" s="49">
        <f t="shared" si="5"/>
        <v>280469251</v>
      </c>
      <c r="F18" s="49">
        <v>27968047.555</v>
      </c>
      <c r="G18" s="49">
        <v>157775245.17000002</v>
      </c>
      <c r="H18" s="49">
        <f t="shared" si="3"/>
        <v>185743292.72500002</v>
      </c>
      <c r="I18" s="48">
        <v>183780406.9542357</v>
      </c>
      <c r="J18" s="60">
        <v>32431836.521335714</v>
      </c>
      <c r="K18" s="49">
        <f t="shared" si="4"/>
        <v>216212243.47557142</v>
      </c>
      <c r="L18" s="49">
        <f>161758837.617266+4869431.22/1.9558+7728273.33/1.9558+9821080.83/1.9558+63408306.31/1.9558</f>
        <v>205642205.90134412</v>
      </c>
      <c r="M18" s="49">
        <v>128240749.79000001</v>
      </c>
      <c r="N18" s="17"/>
      <c r="O18" s="20"/>
      <c r="P18" s="24"/>
    </row>
    <row r="19" spans="1:16" s="25" customFormat="1" ht="46.15" customHeight="1" x14ac:dyDescent="0.25">
      <c r="A19" s="13" t="s">
        <v>16</v>
      </c>
      <c r="B19" s="19" t="s">
        <v>3</v>
      </c>
      <c r="C19" s="49">
        <f>104815264+19940383+18624211</f>
        <v>143379858</v>
      </c>
      <c r="D19" s="49">
        <v>18496812</v>
      </c>
      <c r="E19" s="49">
        <f t="shared" si="5"/>
        <v>161876670</v>
      </c>
      <c r="F19" s="49">
        <v>13723121.170000002</v>
      </c>
      <c r="G19" s="49">
        <v>128196577.57999995</v>
      </c>
      <c r="H19" s="49">
        <f t="shared" si="3"/>
        <v>141919698.74999994</v>
      </c>
      <c r="I19" s="48">
        <f>105333218.357033+35707054.3810045</f>
        <v>141040272.7380375</v>
      </c>
      <c r="J19" s="60">
        <v>18588215.004182328</v>
      </c>
      <c r="K19" s="49">
        <f>I19+J19</f>
        <v>159628487.74221984</v>
      </c>
      <c r="L19" s="49">
        <f>137696920.128865+9014688.52/1.9558+1691477.34/1.9558+11190438.81/1.9558+11355983.17/1.9558</f>
        <v>154698959.11035594</v>
      </c>
      <c r="M19" s="49">
        <v>114184217.97</v>
      </c>
      <c r="N19" s="17"/>
      <c r="O19" s="20"/>
      <c r="P19" s="24"/>
    </row>
    <row r="20" spans="1:16" s="21" customFormat="1" ht="36" customHeight="1" x14ac:dyDescent="0.25">
      <c r="A20" s="34" t="s">
        <v>4</v>
      </c>
      <c r="B20" s="35"/>
      <c r="C20" s="48">
        <f>+C5+C8+C11+C14+C15+C16+C17+C18+C19</f>
        <v>8102199852</v>
      </c>
      <c r="D20" s="48">
        <f>+D5+D8+D11+D14+D15+D16+D17+D18+D19</f>
        <v>1299138290</v>
      </c>
      <c r="E20" s="48">
        <f>+C20+D20</f>
        <v>9401338142</v>
      </c>
      <c r="F20" s="48">
        <f t="shared" ref="F20:M20" si="6">+F5+F8+F11+F14+F15+F16+F17+F18+F19</f>
        <v>1029065929.5862501</v>
      </c>
      <c r="G20" s="48">
        <f t="shared" si="6"/>
        <v>4923311756.3400002</v>
      </c>
      <c r="H20" s="48">
        <f t="shared" si="6"/>
        <v>5952377685.9262505</v>
      </c>
      <c r="I20" s="49">
        <f t="shared" si="6"/>
        <v>6177675281.2865791</v>
      </c>
      <c r="J20" s="49">
        <f t="shared" si="6"/>
        <v>1000718804.653605</v>
      </c>
      <c r="K20" s="49">
        <f t="shared" si="6"/>
        <v>7178394085.9401846</v>
      </c>
      <c r="L20" s="48">
        <f>+L5+L8+L11+L14+L15+L16+L17+L18+L19</f>
        <v>6423318299.8091536</v>
      </c>
      <c r="M20" s="48">
        <f t="shared" si="6"/>
        <v>4519771174.5246067</v>
      </c>
      <c r="N20" s="17"/>
      <c r="O20" s="20"/>
      <c r="P20" s="6"/>
    </row>
    <row r="21" spans="1:16" s="21" customFormat="1" ht="36" hidden="1" customHeight="1" x14ac:dyDescent="0.2">
      <c r="A21" s="36" t="s">
        <v>21</v>
      </c>
      <c r="B21" s="37"/>
      <c r="C21" s="37"/>
      <c r="D21" s="37"/>
      <c r="E21" s="38"/>
      <c r="F21" s="38"/>
      <c r="G21" s="38"/>
      <c r="H21" s="3"/>
      <c r="I21" s="4">
        <v>5313111035</v>
      </c>
      <c r="J21" s="3">
        <v>863951362</v>
      </c>
      <c r="K21" s="3">
        <v>6177062397</v>
      </c>
      <c r="L21" s="8">
        <v>5210023103.3623095</v>
      </c>
      <c r="M21" s="14"/>
      <c r="N21" s="1"/>
      <c r="O21" s="20"/>
    </row>
    <row r="22" spans="1:16" s="21" customFormat="1" ht="36" hidden="1" customHeight="1" x14ac:dyDescent="0.25">
      <c r="A22" s="34" t="s">
        <v>4</v>
      </c>
      <c r="B22" s="35"/>
      <c r="C22" s="7">
        <v>8050824063</v>
      </c>
      <c r="D22" s="7">
        <v>1299138290</v>
      </c>
      <c r="E22" s="7">
        <v>9349962353</v>
      </c>
      <c r="F22" s="7">
        <v>1029065929.5862501</v>
      </c>
      <c r="G22" s="7">
        <v>4635435304.6800003</v>
      </c>
      <c r="H22" s="7">
        <v>5664501234.2662497</v>
      </c>
      <c r="I22" s="2">
        <v>5870050430.1817675</v>
      </c>
      <c r="J22" s="2">
        <v>950886002.71392274</v>
      </c>
      <c r="K22" s="2">
        <v>6820936432.8956909</v>
      </c>
      <c r="L22" s="7">
        <v>5994533434.5161791</v>
      </c>
      <c r="M22" s="7">
        <v>4519771174.5246067</v>
      </c>
      <c r="N22" s="17"/>
      <c r="O22" s="20"/>
      <c r="P22" s="6"/>
    </row>
    <row r="23" spans="1:16" s="21" customFormat="1" ht="27" customHeight="1" x14ac:dyDescent="0.2">
      <c r="A23" s="16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7"/>
      <c r="O23" s="20"/>
    </row>
    <row r="24" spans="1:16" s="21" customFormat="1" ht="29.25" customHeight="1" x14ac:dyDescent="0.2">
      <c r="A24" s="16"/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7"/>
      <c r="O24" s="20"/>
    </row>
    <row r="25" spans="1:16" s="21" customFormat="1" ht="29.25" customHeight="1" x14ac:dyDescent="0.2">
      <c r="A25" s="16"/>
      <c r="B25" s="16"/>
      <c r="C25" s="28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s="21" customFormat="1" ht="29.25" customHeight="1" x14ac:dyDescent="0.2">
      <c r="A26" s="16"/>
      <c r="B26" s="16"/>
      <c r="C26" s="28"/>
      <c r="D26" s="3"/>
      <c r="E26" s="3"/>
      <c r="F26" s="3"/>
      <c r="G26" s="3"/>
      <c r="H26" s="3"/>
      <c r="I26" s="3"/>
      <c r="J26" s="3"/>
      <c r="K26" s="3"/>
      <c r="L26" s="9"/>
      <c r="M26" s="9"/>
    </row>
    <row r="27" spans="1:16" s="21" customFormat="1" ht="29.25" customHeight="1" x14ac:dyDescent="0.2">
      <c r="A27" s="16"/>
      <c r="B27" s="16"/>
      <c r="C27" s="28"/>
      <c r="D27" s="3"/>
      <c r="E27" s="3"/>
      <c r="F27" s="3"/>
      <c r="G27" s="3"/>
      <c r="H27" s="3"/>
      <c r="I27" s="3"/>
      <c r="J27" s="3"/>
      <c r="K27" s="3"/>
      <c r="L27" s="9"/>
      <c r="M27" s="9"/>
    </row>
    <row r="28" spans="1:16" x14ac:dyDescent="0.25">
      <c r="B28" s="16"/>
      <c r="C28" s="28"/>
      <c r="D28" s="3"/>
      <c r="E28" s="3"/>
      <c r="F28" s="3"/>
      <c r="G28" s="3"/>
      <c r="H28" s="3"/>
      <c r="I28" s="5"/>
      <c r="J28" s="3"/>
      <c r="K28" s="3"/>
      <c r="L28" s="9"/>
      <c r="M28" s="9"/>
    </row>
    <row r="29" spans="1:16" x14ac:dyDescent="0.25">
      <c r="K29" s="15"/>
    </row>
    <row r="30" spans="1:16" x14ac:dyDescent="0.25">
      <c r="K30" s="15"/>
    </row>
    <row r="31" spans="1:16" x14ac:dyDescent="0.25">
      <c r="K31" s="15"/>
    </row>
    <row r="32" spans="1:16" x14ac:dyDescent="0.25">
      <c r="K32" s="15"/>
    </row>
    <row r="33" spans="2:11" x14ac:dyDescent="0.25">
      <c r="B33" s="6"/>
      <c r="C33" s="6"/>
      <c r="D33" s="6"/>
      <c r="E33" s="6"/>
      <c r="F33" s="6"/>
      <c r="G33" s="6"/>
      <c r="H33" s="6"/>
      <c r="K33" s="15"/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2019-08-07T11:48:05Z</cp:lastPrinted>
  <dcterms:created xsi:type="dcterms:W3CDTF">2007-11-29T09:10:22Z</dcterms:created>
  <dcterms:modified xsi:type="dcterms:W3CDTF">2023-01-25T11:42:40Z</dcterms:modified>
</cp:coreProperties>
</file>