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2\10.2022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K19" i="5"/>
  <c r="I19" i="5"/>
  <c r="H19" i="5"/>
  <c r="C19" i="5"/>
  <c r="E19" i="5" s="1"/>
  <c r="L18" i="5"/>
  <c r="K18" i="5"/>
  <c r="H18" i="5"/>
  <c r="E18" i="5"/>
  <c r="K17" i="5"/>
  <c r="H17" i="5"/>
  <c r="E17" i="5"/>
  <c r="L16" i="5"/>
  <c r="I16" i="5"/>
  <c r="K16" i="5" s="1"/>
  <c r="H16" i="5"/>
  <c r="E16" i="5"/>
  <c r="D16" i="5"/>
  <c r="L15" i="5"/>
  <c r="K15" i="5"/>
  <c r="H15" i="5"/>
  <c r="C15" i="5"/>
  <c r="E15" i="5" s="1"/>
  <c r="L14" i="5"/>
  <c r="K14" i="5"/>
  <c r="H14" i="5"/>
  <c r="C14" i="5"/>
  <c r="E14" i="5" s="1"/>
  <c r="L13" i="5"/>
  <c r="K13" i="5"/>
  <c r="I13" i="5"/>
  <c r="H13" i="5"/>
  <c r="C13" i="5"/>
  <c r="C11" i="5" s="1"/>
  <c r="C20" i="5" s="1"/>
  <c r="L12" i="5"/>
  <c r="K12" i="5"/>
  <c r="K11" i="5" s="1"/>
  <c r="H12" i="5"/>
  <c r="E12" i="5"/>
  <c r="M11" i="5"/>
  <c r="L11" i="5"/>
  <c r="J11" i="5"/>
  <c r="J20" i="5" s="1"/>
  <c r="I11" i="5"/>
  <c r="I20" i="5" s="1"/>
  <c r="H11" i="5"/>
  <c r="G11" i="5"/>
  <c r="F11" i="5"/>
  <c r="D11" i="5"/>
  <c r="D20" i="5" s="1"/>
  <c r="L10" i="5"/>
  <c r="K10" i="5"/>
  <c r="H10" i="5"/>
  <c r="H8" i="5" s="1"/>
  <c r="E10" i="5"/>
  <c r="L9" i="5"/>
  <c r="L8" i="5" s="1"/>
  <c r="K9" i="5"/>
  <c r="H9" i="5"/>
  <c r="E9" i="5"/>
  <c r="M8" i="5"/>
  <c r="M20" i="5" s="1"/>
  <c r="K8" i="5"/>
  <c r="J8" i="5"/>
  <c r="I8" i="5"/>
  <c r="G8" i="5"/>
  <c r="G20" i="5" s="1"/>
  <c r="F8" i="5"/>
  <c r="E8" i="5"/>
  <c r="D8" i="5"/>
  <c r="C8" i="5"/>
  <c r="L7" i="5"/>
  <c r="K7" i="5"/>
  <c r="H7" i="5"/>
  <c r="E7" i="5"/>
  <c r="L6" i="5"/>
  <c r="K6" i="5"/>
  <c r="K5" i="5" s="1"/>
  <c r="H6" i="5"/>
  <c r="E6" i="5"/>
  <c r="E5" i="5" s="1"/>
  <c r="M5" i="5"/>
  <c r="L5" i="5"/>
  <c r="J5" i="5"/>
  <c r="I5" i="5"/>
  <c r="H5" i="5"/>
  <c r="H20" i="5" s="1"/>
  <c r="G5" i="5"/>
  <c r="F5" i="5"/>
  <c r="F20" i="5" s="1"/>
  <c r="D5" i="5"/>
  <c r="C5" i="5"/>
  <c r="E20" i="5" l="1"/>
  <c r="K20" i="5"/>
  <c r="L20" i="5"/>
  <c r="E13" i="5"/>
  <c r="E11" i="5" s="1"/>
  <c r="AA11" i="5"/>
  <c r="AC11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Z11" i="5" l="1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<sst xmlns="http://schemas.openxmlformats.org/spreadsheetml/2006/main" count="47" uniqueCount="31">
  <si>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</si>
  <si>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</si>
  <si>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</si>
  <si>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</si>
  <si>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</si>
  <si>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</si>
  <si>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</si>
  <si>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</si>
  <si>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</si>
  <si>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</si>
  <si>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</si>
  <si>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</si>
  <si>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</si>
  <si>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</si>
  <si>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</si>
  <si>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</si>
  <si>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</si>
  <si>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</si>
  <si>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</si>
  <si>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</si>
  <si>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</si>
  <si>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</si>
  <si>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</si>
  <si>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</si>
  <si>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31.10.2022</t>
  </si>
  <si>
    <t>Funds received from the EC based on submitted applications for payment up to  31.10.2022</t>
  </si>
  <si>
    <t>Total funds received from the EC up to  31.10.2022</t>
  </si>
  <si>
    <t>Paid up to  31.10.2022</t>
  </si>
  <si>
    <t>Total paid up to 31.10.2022</t>
  </si>
  <si>
    <t>Total public expenditure declared to the EC with Payment claims
 as per  31.10.2022</t>
  </si>
  <si>
    <t>Total public expenditure certified to the EC with Annual Accounts 
as per  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</si>
</sst>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170" fontId="8" fillId="2" borderId="1" xfId="1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4" sqref="I14:J14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9" t="s">
        <v>0</v>
      </c>
      <c r="B2" s="90" t="s">
        <v>1</v>
      </c>
      <c r="C2" s="92" t="s">
        <v>2</v>
      </c>
      <c r="D2" s="92" t="s">
        <v>3</v>
      </c>
      <c r="E2" s="92" t="s">
        <v>4</v>
      </c>
      <c r="F2" s="85" t="s">
        <v>24</v>
      </c>
      <c r="G2" s="85" t="s">
        <v>25</v>
      </c>
      <c r="H2" s="85" t="s">
        <v>26</v>
      </c>
      <c r="I2" s="94" t="s">
        <v>27</v>
      </c>
      <c r="J2" s="95"/>
      <c r="K2" s="85" t="s">
        <v>28</v>
      </c>
      <c r="L2" s="83" t="s">
        <v>29</v>
      </c>
      <c r="M2" s="83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9"/>
      <c r="B3" s="91"/>
      <c r="C3" s="93"/>
      <c r="D3" s="93"/>
      <c r="E3" s="93"/>
      <c r="F3" s="96"/>
      <c r="G3" s="96"/>
      <c r="H3" s="96"/>
      <c r="I3" s="35" t="s">
        <v>5</v>
      </c>
      <c r="J3" s="36" t="s">
        <v>6</v>
      </c>
      <c r="K3" s="86"/>
      <c r="L3" s="84"/>
      <c r="M3" s="84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0">
        <v>11</v>
      </c>
      <c r="L4" s="70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176293590.60999998</v>
      </c>
      <c r="G5" s="21">
        <f t="shared" si="0"/>
        <v>783756693.14999998</v>
      </c>
      <c r="H5" s="21">
        <f t="shared" si="0"/>
        <v>960050283.75999999</v>
      </c>
      <c r="I5" s="38">
        <f>+I6+I7</f>
        <v>980855860.89627695</v>
      </c>
      <c r="J5" s="38">
        <f>+J6+J7</f>
        <v>173092210.74640179</v>
      </c>
      <c r="K5" s="21">
        <f>K6+K7</f>
        <v>1153948071.6426787</v>
      </c>
      <c r="L5" s="38">
        <f>L6+L7</f>
        <v>1030411843.3500154</v>
      </c>
      <c r="M5" s="21">
        <f t="shared" si="0"/>
        <v>883068065.3499999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2256926256.9609003</v>
      </c>
      <c r="AB5" s="51">
        <v>1461442349.48</v>
      </c>
      <c r="AC5" s="52">
        <f>+AA5-AB5</f>
        <v>795483907.48090029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+C6+D6</f>
        <v>516013832</v>
      </c>
      <c r="F6" s="37">
        <v>61510576.303750001</v>
      </c>
      <c r="G6" s="79">
        <v>360134843.12</v>
      </c>
      <c r="H6" s="37">
        <f>F6+G6</f>
        <v>421645419.42374998</v>
      </c>
      <c r="I6" s="71">
        <v>406438388.57795632</v>
      </c>
      <c r="J6" s="72">
        <v>71724421.51375699</v>
      </c>
      <c r="K6" s="37">
        <f>+I6+J6</f>
        <v>478162810.09171331</v>
      </c>
      <c r="L6" s="37">
        <f>467081927.939727+9795318.92/1.9558+3365156.39/1.9558</f>
        <v>473810875.33209842</v>
      </c>
      <c r="M6" s="38">
        <v>428410147.76999998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935190823.97737288</v>
      </c>
      <c r="AA6" s="53">
        <f>+K6*1.95583</f>
        <v>935205168.86167562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+C7+D7</f>
        <v>1273109807</v>
      </c>
      <c r="F7" s="69">
        <v>114783014.30624999</v>
      </c>
      <c r="G7" s="79">
        <v>423621850.02999997</v>
      </c>
      <c r="H7" s="37">
        <f>F7+G7</f>
        <v>538404864.33624995</v>
      </c>
      <c r="I7" s="71">
        <v>574417472.31832063</v>
      </c>
      <c r="J7" s="72">
        <v>101367789.23264481</v>
      </c>
      <c r="K7" s="37">
        <f>+I7+J7</f>
        <v>675785261.55096543</v>
      </c>
      <c r="L7" s="37">
        <f>510917310.665427+67159964.77/1.9558+22188132.28/1.9558</f>
        <v>556600968.01791704</v>
      </c>
      <c r="M7" s="38">
        <v>454657917.57999998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1321700814.5413783</v>
      </c>
      <c r="AA7" s="53">
        <f t="shared" ref="AA7:AA19" si="2">+K7*1.95583</f>
        <v>1321721088.0992246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147558105.94125</v>
      </c>
      <c r="G8" s="21">
        <f t="shared" si="3"/>
        <v>637666235.97000003</v>
      </c>
      <c r="H8" s="21">
        <f>H9+H10</f>
        <v>785224341.91125</v>
      </c>
      <c r="I8" s="38">
        <f>+I9+I10</f>
        <v>863676638.08956754</v>
      </c>
      <c r="J8" s="38">
        <f>+J9+J10</f>
        <v>152413524.36874717</v>
      </c>
      <c r="K8" s="21">
        <f t="shared" si="3"/>
        <v>1016090162.4583147</v>
      </c>
      <c r="L8" s="38">
        <f>L9+L10</f>
        <v>849001577.07393777</v>
      </c>
      <c r="M8" s="21">
        <f>M9+M10</f>
        <v>619487216.90999997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1987269139.7359717</v>
      </c>
      <c r="AA8" s="50">
        <f t="shared" si="2"/>
        <v>1987299622.4408455</v>
      </c>
      <c r="AB8" s="51">
        <v>942880842.37</v>
      </c>
      <c r="AC8" s="52">
        <f>+AA8-AB8</f>
        <v>1044418780.0708455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1">
        <v>36031152.328749999</v>
      </c>
      <c r="G9" s="77">
        <v>149347389.88</v>
      </c>
      <c r="H9" s="37">
        <f>F9+G9</f>
        <v>185378542.20875001</v>
      </c>
      <c r="I9" s="71">
        <v>203193556.40887162</v>
      </c>
      <c r="J9" s="72">
        <v>35857686.425094992</v>
      </c>
      <c r="K9" s="37">
        <f>I9+J9</f>
        <v>239051242.83396661</v>
      </c>
      <c r="L9" s="37">
        <f>196111946.474288-71370776.78/1.9558+24934033.73/1.9558</f>
        <v>172368852.57409367</v>
      </c>
      <c r="M9" s="37">
        <v>140843473.66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467536420.73467189</v>
      </c>
      <c r="AA9" s="53">
        <f t="shared" si="2"/>
        <v>467543592.27195692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1">
        <v>111526953.6125</v>
      </c>
      <c r="G10" s="77">
        <v>488318846.09000003</v>
      </c>
      <c r="H10" s="37">
        <f>F10+G10</f>
        <v>599845799.70249999</v>
      </c>
      <c r="I10" s="71">
        <v>660483081.68069589</v>
      </c>
      <c r="J10" s="72">
        <v>116555837.9436522</v>
      </c>
      <c r="K10" s="37">
        <f>I10+J10</f>
        <v>777038919.62434804</v>
      </c>
      <c r="L10" s="37">
        <f>587234615.444726+82970948.67/1.9558+91873873.02/1.9558</f>
        <v>676632724.49984407</v>
      </c>
      <c r="M10" s="37">
        <v>478643743.25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1519732719.0012999</v>
      </c>
      <c r="AA10" s="53">
        <f t="shared" si="2"/>
        <v>1519756030.1688886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78731164.907499999</v>
      </c>
      <c r="G11" s="21">
        <f t="shared" si="4"/>
        <v>341479848.92000002</v>
      </c>
      <c r="H11" s="21">
        <f t="shared" si="4"/>
        <v>420211013.82749999</v>
      </c>
      <c r="I11" s="38">
        <f>+I12+I13</f>
        <v>472362922.13639557</v>
      </c>
      <c r="J11" s="38">
        <f>+J12+J13</f>
        <v>76654174.798245147</v>
      </c>
      <c r="K11" s="21">
        <f t="shared" si="4"/>
        <v>549017096.93464077</v>
      </c>
      <c r="L11" s="38">
        <f>L12+L13</f>
        <v>447328849.91522157</v>
      </c>
      <c r="M11" s="21">
        <f t="shared" si="4"/>
        <v>276940925.13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1073767638.1847703</v>
      </c>
      <c r="AA11" s="50">
        <f t="shared" si="2"/>
        <v>1073784108.6976783</v>
      </c>
      <c r="AB11" s="53">
        <v>508734585.13999999</v>
      </c>
      <c r="AC11" s="52">
        <f>+AA11-AB11</f>
        <v>565049523.55767834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20725274.997499999</v>
      </c>
      <c r="G12" s="77">
        <v>75304272.109999985</v>
      </c>
      <c r="H12" s="37">
        <f t="shared" ref="H12:H19" si="5">F12+G12</f>
        <v>96029547.107499987</v>
      </c>
      <c r="I12" s="71">
        <v>117133708.90379968</v>
      </c>
      <c r="J12" s="73">
        <v>20670654.512435235</v>
      </c>
      <c r="K12" s="37">
        <f t="shared" ref="K12:K18" si="6">I12+J12</f>
        <v>137804363.41623491</v>
      </c>
      <c r="L12" s="80">
        <f>88079004.35+11377481.1/1.9558+6976944.78/1.9558+7298625.93/1.9558</f>
        <v>101195402.6575979</v>
      </c>
      <c r="M12" s="78">
        <v>64280869.950000003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269517773.96947223</v>
      </c>
      <c r="AA12" s="53">
        <f t="shared" si="2"/>
        <v>269521908.1003747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9" si="7">+C13+D13</f>
        <v>470256708</v>
      </c>
      <c r="F13" s="37">
        <v>58005889.910000004</v>
      </c>
      <c r="G13" s="76">
        <v>266175576.81000003</v>
      </c>
      <c r="H13" s="37">
        <f t="shared" si="5"/>
        <v>324181466.72000003</v>
      </c>
      <c r="I13" s="71">
        <f>317239948.286256+37989264.9463399</f>
        <v>355229213.23259592</v>
      </c>
      <c r="J13" s="72">
        <v>55983520.285809912</v>
      </c>
      <c r="K13" s="37">
        <f>I13+J13</f>
        <v>411212733.51840585</v>
      </c>
      <c r="L13" s="37">
        <f>299930094.874967+29838579.51/1.9558+53094506.04/1.9558+7431431.04/1.9558</f>
        <v>346133447.25762367</v>
      </c>
      <c r="M13" s="37">
        <v>212660055.18000001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804249864.21529818</v>
      </c>
      <c r="AA13" s="53">
        <f t="shared" si="2"/>
        <v>804262200.59730375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170820505.10625002</v>
      </c>
      <c r="G14" s="38">
        <v>713439949.37000012</v>
      </c>
      <c r="H14" s="38">
        <f t="shared" si="5"/>
        <v>884260454.47625017</v>
      </c>
      <c r="I14" s="21">
        <v>983782396.31662595</v>
      </c>
      <c r="J14" s="74">
        <v>173207882.95337355</v>
      </c>
      <c r="K14" s="38">
        <f t="shared" si="6"/>
        <v>1156990279.2699995</v>
      </c>
      <c r="L14" s="38">
        <f>864484798.210451+20005954.71+36236103.39/1.9558+21320399.48/1.9558+23748358.12/1.9558+43633556.83/1.9558</f>
        <v>948371731.45608866</v>
      </c>
      <c r="M14" s="38">
        <v>774311954.5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2262841588.1962652</v>
      </c>
      <c r="AA14" s="50">
        <f t="shared" si="2"/>
        <v>2262876297.9046431</v>
      </c>
      <c r="AB14" s="53">
        <v>1591964903.49</v>
      </c>
      <c r="AC14" s="52">
        <f>+AA14-AB14</f>
        <v>670911394.41464305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213668743.45000002</v>
      </c>
      <c r="G15" s="38">
        <v>840877379.50999999</v>
      </c>
      <c r="H15" s="38">
        <f t="shared" si="5"/>
        <v>1054546122.96</v>
      </c>
      <c r="I15" s="75">
        <v>1044238543.421952</v>
      </c>
      <c r="J15" s="75">
        <v>146489954.73029286</v>
      </c>
      <c r="K15" s="38">
        <f t="shared" si="6"/>
        <v>1190728498.1522448</v>
      </c>
      <c r="L15" s="38">
        <f>1010724037.97219+75712538.53/1.9558+39401614.76/1.9558+59451272.38/1.9558+34271891.52/1.9558</f>
        <v>1117502500.5910671</v>
      </c>
      <c r="M15" s="38">
        <v>816629319.61000001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2328826796.6861606</v>
      </c>
      <c r="AA15" s="50">
        <f t="shared" si="2"/>
        <v>2328862518.5411048</v>
      </c>
      <c r="AB15" s="53">
        <v>1226822694.46</v>
      </c>
      <c r="AC15" s="52">
        <f>+AA15-AB15</f>
        <v>1102039824.0811048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1428375935</v>
      </c>
      <c r="D16" s="38">
        <f>218481923+1</f>
        <v>218481924</v>
      </c>
      <c r="E16" s="38">
        <f t="shared" si="7"/>
        <v>1646857859</v>
      </c>
      <c r="F16" s="38">
        <v>193800150.84625</v>
      </c>
      <c r="G16" s="38">
        <v>1014435928.6599998</v>
      </c>
      <c r="H16" s="38">
        <f>F16+G16</f>
        <v>1208236079.5062499</v>
      </c>
      <c r="I16" s="21">
        <f>1067172582.42305+82543671.832419+12577824</f>
        <v>1162294078.2554691</v>
      </c>
      <c r="J16" s="74">
        <v>188324573.36877313</v>
      </c>
      <c r="K16" s="38">
        <f>I16+J16</f>
        <v>1350618651.6242423</v>
      </c>
      <c r="L16" s="38">
        <f>1058345959.16948+120561324.85/1.9558+311021229.97/1.9558+37044630.8/1.9558+8171084.86/1.9558</f>
        <v>1302132783.221019</v>
      </c>
      <c r="M16" s="38">
        <v>804907160.69000006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2641539958.846693</v>
      </c>
      <c r="AA16" s="50">
        <f t="shared" si="2"/>
        <v>2641580477.4062419</v>
      </c>
      <c r="AB16" s="53">
        <v>1216935553</v>
      </c>
      <c r="AC16" s="52">
        <f>+AA16-AB16</f>
        <v>1424644924.4062419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74">
        <v>0</v>
      </c>
      <c r="K17" s="38">
        <f t="shared" si="6"/>
        <v>102000000</v>
      </c>
      <c r="L17" s="38"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27968047.555</v>
      </c>
      <c r="G18" s="38">
        <v>132973448.37000002</v>
      </c>
      <c r="H18" s="38">
        <f t="shared" si="5"/>
        <v>160941495.92500001</v>
      </c>
      <c r="I18" s="21">
        <v>161024306.51196823</v>
      </c>
      <c r="J18" s="74">
        <v>28416054.090347331</v>
      </c>
      <c r="K18" s="38">
        <f t="shared" si="6"/>
        <v>189440360.60231555</v>
      </c>
      <c r="L18" s="38">
        <f>161758837.617266+4869431.22/1.9558+7728273.33/1.9558+9821080.83/1.9558</f>
        <v>173221556.39219186</v>
      </c>
      <c r="M18" s="38">
        <v>128240749.79000001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370507457.26600873</v>
      </c>
      <c r="AA18" s="50">
        <f t="shared" si="2"/>
        <v>370513140.47682679</v>
      </c>
      <c r="AB18" s="53">
        <v>184210896</v>
      </c>
      <c r="AC18" s="52">
        <f>+AA18-AB18</f>
        <v>186302244.47682679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104815264+19940383+18624211</f>
        <v>143379858</v>
      </c>
      <c r="D19" s="38">
        <v>18496812</v>
      </c>
      <c r="E19" s="38">
        <f t="shared" si="7"/>
        <v>161876670</v>
      </c>
      <c r="F19" s="38">
        <v>13723121.170000002</v>
      </c>
      <c r="G19" s="38">
        <v>119884142.58999996</v>
      </c>
      <c r="H19" s="38">
        <f t="shared" si="5"/>
        <v>133607263.75999996</v>
      </c>
      <c r="I19" s="21">
        <f>104951118.521925+30373486.6731771</f>
        <v>135324605.1951021</v>
      </c>
      <c r="J19" s="74">
        <v>18520785.621516131</v>
      </c>
      <c r="K19" s="38">
        <f>I19+J19</f>
        <v>153845390.81661823</v>
      </c>
      <c r="L19" s="38">
        <f>137696920.128865+9014688.52/1.9558+1691477.34/1.9558+11190438.81/1.9558</f>
        <v>148892648.05094293</v>
      </c>
      <c r="M19" s="38">
        <v>114184217.97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300890815.35914195</v>
      </c>
      <c r="AA19" s="50">
        <f t="shared" si="2"/>
        <v>300895430.72086644</v>
      </c>
      <c r="AB19" s="53">
        <v>192103600.88</v>
      </c>
      <c r="AC19" s="57">
        <f>+AA19-AB19</f>
        <v>108791829.84086645</v>
      </c>
    </row>
    <row r="20" spans="1:29" s="12" customFormat="1" ht="29.25" customHeight="1" x14ac:dyDescent="0.25">
      <c r="A20" s="87" t="s">
        <v>20</v>
      </c>
      <c r="B20" s="88"/>
      <c r="C20" s="21">
        <f>+C5+C8+C11+C14+C15+C16+C17+C18+C19</f>
        <v>8050824063</v>
      </c>
      <c r="D20" s="21">
        <f>+D5+D8+D11+D14+D15+D16+D17+D18+D19</f>
        <v>1299138290</v>
      </c>
      <c r="E20" s="21">
        <f>+C20+D20</f>
        <v>9349962353</v>
      </c>
      <c r="F20" s="21">
        <f t="shared" ref="F20:M20" si="8">+F5+F8+F11+F14+F15+F16+F17+F18+F19</f>
        <v>1029065929.5862501</v>
      </c>
      <c r="G20" s="21">
        <f t="shared" si="8"/>
        <v>4680011126.54</v>
      </c>
      <c r="H20" s="21">
        <f t="shared" si="8"/>
        <v>5709077056.1262503</v>
      </c>
      <c r="I20" s="38">
        <f t="shared" si="8"/>
        <v>5905559350.8233576</v>
      </c>
      <c r="J20" s="38">
        <f t="shared" si="8"/>
        <v>957119160.67769694</v>
      </c>
      <c r="K20" s="38">
        <f t="shared" si="8"/>
        <v>6862678511.5010548</v>
      </c>
      <c r="L20" s="21">
        <f>+L5+L8+L11+L14+L15+L16+L17+L18+L19</f>
        <v>6118865054.6204844</v>
      </c>
      <c r="M20" s="21">
        <f t="shared" si="8"/>
        <v>4519771174.5246067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81" t="s">
        <v>23</v>
      </c>
      <c r="B21" s="82"/>
      <c r="C21" s="82"/>
      <c r="D21" s="82"/>
      <c r="E21" s="82"/>
      <c r="F21" s="82"/>
      <c r="G21" s="82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2022-11-30T08:34:21Z</dcterms:modified>
</cp:coreProperties>
</file>