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2\09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J20" i="5" l="1"/>
  <c r="I20" i="5"/>
  <c r="D20" i="5"/>
  <c r="L19" i="5"/>
  <c r="I19" i="5"/>
  <c r="K19" i="5" s="1"/>
  <c r="H19" i="5"/>
  <c r="C19" i="5"/>
  <c r="E19" i="5" s="1"/>
  <c r="L18" i="5"/>
  <c r="K18" i="5"/>
  <c r="H18" i="5"/>
  <c r="E18" i="5"/>
  <c r="K17" i="5"/>
  <c r="H17" i="5"/>
  <c r="E17" i="5"/>
  <c r="L16" i="5"/>
  <c r="I16" i="5"/>
  <c r="K16" i="5" s="1"/>
  <c r="H16" i="5"/>
  <c r="E16" i="5"/>
  <c r="D16" i="5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C11" i="5" s="1"/>
  <c r="C20" i="5" s="1"/>
  <c r="E20" i="5" s="1"/>
  <c r="L12" i="5"/>
  <c r="K12" i="5"/>
  <c r="H12" i="5"/>
  <c r="E12" i="5"/>
  <c r="M11" i="5"/>
  <c r="L11" i="5"/>
  <c r="J11" i="5"/>
  <c r="I11" i="5"/>
  <c r="H11" i="5"/>
  <c r="G11" i="5"/>
  <c r="F11" i="5"/>
  <c r="F20" i="5" s="1"/>
  <c r="D11" i="5"/>
  <c r="L10" i="5"/>
  <c r="K10" i="5"/>
  <c r="H10" i="5"/>
  <c r="H8" i="5" s="1"/>
  <c r="E10" i="5"/>
  <c r="L9" i="5"/>
  <c r="L8" i="5" s="1"/>
  <c r="K9" i="5"/>
  <c r="K8" i="5" s="1"/>
  <c r="H9" i="5"/>
  <c r="E9" i="5"/>
  <c r="E8" i="5" s="1"/>
  <c r="M8" i="5"/>
  <c r="M20" i="5" s="1"/>
  <c r="J8" i="5"/>
  <c r="I8" i="5"/>
  <c r="G8" i="5"/>
  <c r="G20" i="5" s="1"/>
  <c r="F8" i="5"/>
  <c r="D8" i="5"/>
  <c r="C8" i="5"/>
  <c r="L7" i="5"/>
  <c r="K7" i="5"/>
  <c r="H7" i="5"/>
  <c r="E7" i="5"/>
  <c r="L6" i="5"/>
  <c r="L5" i="5" s="1"/>
  <c r="K6" i="5"/>
  <c r="K5" i="5" s="1"/>
  <c r="H6" i="5"/>
  <c r="E6" i="5"/>
  <c r="E5" i="5" s="1"/>
  <c r="M5" i="5"/>
  <c r="J5" i="5"/>
  <c r="I5" i="5"/>
  <c r="H5" i="5"/>
  <c r="H20" i="5" s="1"/>
  <c r="G5" i="5"/>
  <c r="F5" i="5"/>
  <c r="D5" i="5"/>
  <c r="C5" i="5"/>
  <c r="K20" i="5" l="1"/>
  <c r="L20" i="5"/>
  <c r="K11" i="5"/>
  <c r="AA11" i="5" s="1"/>
  <c r="AC11" i="5" s="1"/>
  <c r="E13" i="5"/>
  <c r="E11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Z11" i="5" l="1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<sst xmlns="http://schemas.openxmlformats.org/spreadsheetml/2006/main" count="47" uniqueCount="31">
  <si>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</si>
  <si>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</si>
  <si>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</si>
  <si>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</si>
  <si>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</si>
  <si>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</si>
  <si>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</si>
  <si>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</si>
  <si>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</si>
  <si>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</si>
  <si>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</si>
  <si>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</si>
  <si>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</si>
  <si>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</si>
  <si>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</si>
  <si>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</si>
  <si>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</si>
  <si>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</si>
  <si>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</si>
  <si>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</si>
  <si>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</si>
  <si>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</si>
  <si>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</si>
  <si>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</si>
  <si>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30.09.2022</t>
  </si>
  <si>
    <t>Funds received from the EC based on submitted applications for payment up to  30.09.2022</t>
  </si>
  <si>
    <t>Total funds received from the EC up to  30.09.2022</t>
  </si>
  <si>
    <t>Paid up to  30.09.2022</t>
  </si>
  <si>
    <t>Total paid up to 30.09.2022</t>
  </si>
  <si>
    <t>Total public expenditure declared to the EC with Payment claims
 as per  30.09.2022</t>
  </si>
  <si>
    <t>Total public expenditure certified to the EC with Annual Accounts 
as per 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</si>
</sst>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9" t="s">
        <v>0</v>
      </c>
      <c r="B2" s="90" t="s">
        <v>1</v>
      </c>
      <c r="C2" s="92" t="s">
        <v>2</v>
      </c>
      <c r="D2" s="92" t="s">
        <v>3</v>
      </c>
      <c r="E2" s="92" t="s">
        <v>4</v>
      </c>
      <c r="F2" s="85" t="s">
        <v>24</v>
      </c>
      <c r="G2" s="85" t="s">
        <v>25</v>
      </c>
      <c r="H2" s="85" t="s">
        <v>26</v>
      </c>
      <c r="I2" s="94" t="s">
        <v>27</v>
      </c>
      <c r="J2" s="95"/>
      <c r="K2" s="85" t="s">
        <v>28</v>
      </c>
      <c r="L2" s="83" t="s">
        <v>29</v>
      </c>
      <c r="M2" s="83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9"/>
      <c r="B3" s="91"/>
      <c r="C3" s="93"/>
      <c r="D3" s="93"/>
      <c r="E3" s="93"/>
      <c r="F3" s="96"/>
      <c r="G3" s="96"/>
      <c r="H3" s="96"/>
      <c r="I3" s="35" t="s">
        <v>5</v>
      </c>
      <c r="J3" s="36" t="s">
        <v>6</v>
      </c>
      <c r="K3" s="86"/>
      <c r="L3" s="84"/>
      <c r="M3" s="84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0">
        <v>11</v>
      </c>
      <c r="L4" s="70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176293590.60999998</v>
      </c>
      <c r="G5" s="21">
        <f t="shared" si="0"/>
        <v>783756693.14999998</v>
      </c>
      <c r="H5" s="21">
        <f t="shared" si="0"/>
        <v>960050283.75999999</v>
      </c>
      <c r="I5" s="38">
        <f>+I6+I7</f>
        <v>974461386.70322347</v>
      </c>
      <c r="J5" s="38">
        <f>+J6+J7</f>
        <v>171963774.12409824</v>
      </c>
      <c r="K5" s="21">
        <f>K6+K7</f>
        <v>1146425160.8273218</v>
      </c>
      <c r="L5" s="38">
        <f>L6+L7</f>
        <v>1017346455.4422539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2242212722.3009005</v>
      </c>
      <c r="AB5" s="51">
        <v>1461442349.48</v>
      </c>
      <c r="AC5" s="52">
        <f>+AA5-AB5</f>
        <v>780770372.82090044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37">
        <v>61510576.303750001</v>
      </c>
      <c r="G6" s="79">
        <v>360134843.12</v>
      </c>
      <c r="H6" s="37">
        <f>F6+G6</f>
        <v>421645419.42374998</v>
      </c>
      <c r="I6" s="71">
        <v>405619515.92363566</v>
      </c>
      <c r="J6" s="72">
        <v>71579914.57475923</v>
      </c>
      <c r="K6" s="37">
        <f>+I6+J6</f>
        <v>477199430.49839491</v>
      </c>
      <c r="L6" s="37">
        <f>467081927.939727+9795318.92/1.9558</f>
        <v>472090271.79901731</v>
      </c>
      <c r="M6" s="38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933306646.16876078</v>
      </c>
      <c r="AA6" s="53">
        <f>+K6*1.95583</f>
        <v>933320962.1516757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69">
        <v>114783014.30624999</v>
      </c>
      <c r="G7" s="79">
        <v>423621850.02999997</v>
      </c>
      <c r="H7" s="37">
        <f>F7+G7</f>
        <v>538404864.33624995</v>
      </c>
      <c r="I7" s="71">
        <v>568841870.77958775</v>
      </c>
      <c r="J7" s="72">
        <v>100383859.549339</v>
      </c>
      <c r="K7" s="37">
        <f>+I7+J7</f>
        <v>669225730.3289268</v>
      </c>
      <c r="L7" s="37">
        <f>510917310.665427+67159967.77/1.9558</f>
        <v>545256183.64323664</v>
      </c>
      <c r="M7" s="38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1308871683.377315</v>
      </c>
      <c r="AA7" s="53">
        <f t="shared" ref="AA7:AA19" si="2">+K7*1.95583</f>
        <v>1308891760.149225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147558105.94125</v>
      </c>
      <c r="G8" s="21">
        <f t="shared" si="3"/>
        <v>637666235.97000003</v>
      </c>
      <c r="H8" s="21">
        <f>H9+H10</f>
        <v>785224341.91125</v>
      </c>
      <c r="I8" s="38">
        <f>+I9+I10</f>
        <v>852909548.03598416</v>
      </c>
      <c r="J8" s="38">
        <f>+J9+J10</f>
        <v>150513449.65340894</v>
      </c>
      <c r="K8" s="21">
        <f t="shared" si="3"/>
        <v>1003422997.689393</v>
      </c>
      <c r="L8" s="38">
        <f>L9+L10</f>
        <v>789277726.60354209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1962494698.8809149</v>
      </c>
      <c r="AA8" s="50">
        <f t="shared" si="2"/>
        <v>1962524801.5708456</v>
      </c>
      <c r="AB8" s="51">
        <v>942880842.37</v>
      </c>
      <c r="AC8" s="52">
        <f>+AA8-AB8</f>
        <v>1019643959.2008456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1">
        <v>36031152.328749999</v>
      </c>
      <c r="G9" s="77">
        <v>149347389.88</v>
      </c>
      <c r="H9" s="37">
        <f>F9+G9</f>
        <v>185378542.20875001</v>
      </c>
      <c r="I9" s="71">
        <v>199783321.87570667</v>
      </c>
      <c r="J9" s="72">
        <v>35255880.331007056</v>
      </c>
      <c r="K9" s="37">
        <f>I9+J9</f>
        <v>235039202.20671374</v>
      </c>
      <c r="L9" s="37">
        <f>196111946.474288-71370776.78/1.9558</f>
        <v>159620088.01227754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459689671.67589074</v>
      </c>
      <c r="AA9" s="53">
        <f t="shared" si="2"/>
        <v>459696722.8519569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1">
        <v>111526953.6125</v>
      </c>
      <c r="G10" s="77">
        <v>488318846.09000003</v>
      </c>
      <c r="H10" s="37">
        <f>F10+G10</f>
        <v>599845799.70249999</v>
      </c>
      <c r="I10" s="71">
        <v>653126226.16027749</v>
      </c>
      <c r="J10" s="72">
        <v>115257569.3224019</v>
      </c>
      <c r="K10" s="37">
        <f>I10+J10</f>
        <v>768383795.48267937</v>
      </c>
      <c r="L10" s="37">
        <f>587234615.444726+82970948.67/1.9558</f>
        <v>629657638.59126449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1502805027.2050242</v>
      </c>
      <c r="AA10" s="53">
        <f t="shared" si="2"/>
        <v>1502828078.7188888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78731164.907499999</v>
      </c>
      <c r="G11" s="21">
        <f t="shared" si="4"/>
        <v>322343177.20000005</v>
      </c>
      <c r="H11" s="21">
        <f t="shared" si="4"/>
        <v>401074342.10750008</v>
      </c>
      <c r="I11" s="38">
        <f>+I12+I13</f>
        <v>467821169.05305004</v>
      </c>
      <c r="J11" s="38">
        <f>+J12+J13</f>
        <v>75867102.574687928</v>
      </c>
      <c r="K11" s="21">
        <f t="shared" si="4"/>
        <v>543688271.627738</v>
      </c>
      <c r="L11" s="38">
        <f>L12+L13</f>
        <v>439797375.85345656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1063345521.6495299</v>
      </c>
      <c r="AA11" s="50">
        <f t="shared" si="2"/>
        <v>1063361832.2976788</v>
      </c>
      <c r="AB11" s="53">
        <v>508734585.13999999</v>
      </c>
      <c r="AC11" s="52">
        <f>+AA11-AB11</f>
        <v>554627247.15767884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20725274.997499999</v>
      </c>
      <c r="G12" s="77">
        <v>75304272.109999985</v>
      </c>
      <c r="H12" s="37">
        <f t="shared" ref="H12:H19" si="5">F12+G12</f>
        <v>96029547.107499987</v>
      </c>
      <c r="I12" s="71">
        <v>114359321.94608863</v>
      </c>
      <c r="J12" s="73">
        <v>20181056.814015638</v>
      </c>
      <c r="K12" s="37">
        <f t="shared" ref="K12:K18" si="6">I12+J12</f>
        <v>134540378.76010427</v>
      </c>
      <c r="L12" s="80">
        <f>88079004.35+11377481.1/1.9558+6976944.78/1.9558</f>
        <v>97463617.234753028</v>
      </c>
      <c r="M12" s="78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263134072.77901193</v>
      </c>
      <c r="AA12" s="53">
        <f t="shared" si="2"/>
        <v>263138108.99037471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9" si="7">+C13+D13</f>
        <v>470256708</v>
      </c>
      <c r="F13" s="37">
        <v>58005889.910000004</v>
      </c>
      <c r="G13" s="76">
        <v>247038905.09000003</v>
      </c>
      <c r="H13" s="37">
        <f t="shared" si="5"/>
        <v>305044795.00000006</v>
      </c>
      <c r="I13" s="71">
        <f>315554259.310476+37907587.7964854</f>
        <v>353461847.10696143</v>
      </c>
      <c r="J13" s="72">
        <v>55686045.760672294</v>
      </c>
      <c r="K13" s="37">
        <f>I13+J13</f>
        <v>409147892.8676337</v>
      </c>
      <c r="L13" s="37">
        <f>299930094.874967+29838579.51/1.9558+53094506.04/1.9558</f>
        <v>342333758.61870354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800211448.87051797</v>
      </c>
      <c r="AA13" s="53">
        <f t="shared" si="2"/>
        <v>800223723.30730402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170820505.10625002</v>
      </c>
      <c r="G14" s="38">
        <v>713439949.37000012</v>
      </c>
      <c r="H14" s="38">
        <f t="shared" si="5"/>
        <v>884260454.47625017</v>
      </c>
      <c r="I14" s="21">
        <f>977406947+4365192</f>
        <v>981772139</v>
      </c>
      <c r="J14" s="74">
        <v>172483579</v>
      </c>
      <c r="K14" s="38">
        <f t="shared" si="6"/>
        <v>1154255718</v>
      </c>
      <c r="L14" s="38">
        <f>864484798.210451+20005954.71+36236103.39/1.9558+21320399.48/1.9558+23748358.12/1.9558</f>
        <v>926061905.89621544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2257493333.2644</v>
      </c>
      <c r="AA14" s="50">
        <f t="shared" si="2"/>
        <v>2257527960.9359398</v>
      </c>
      <c r="AB14" s="53">
        <v>1591964903.49</v>
      </c>
      <c r="AC14" s="52">
        <f>+AA14-AB14</f>
        <v>665563057.44593978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213668743.45000002</v>
      </c>
      <c r="G15" s="38">
        <v>819728751.64999998</v>
      </c>
      <c r="H15" s="38">
        <f t="shared" si="5"/>
        <v>1033397495.1</v>
      </c>
      <c r="I15" s="75">
        <v>1040403646.8459003</v>
      </c>
      <c r="J15" s="75">
        <v>145902059.08002675</v>
      </c>
      <c r="K15" s="38">
        <f t="shared" si="6"/>
        <v>1186305705.9259272</v>
      </c>
      <c r="L15" s="38">
        <f>1010724037.97219+75712538.53/1.9558+39401614.76/1.9558+59451272.38/1.9558</f>
        <v>1099979291.9194238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2320176699.6499281</v>
      </c>
      <c r="AA15" s="50">
        <f t="shared" si="2"/>
        <v>2320212288.821106</v>
      </c>
      <c r="AB15" s="53">
        <v>1226822694.46</v>
      </c>
      <c r="AC15" s="52">
        <f>+AA15-AB15</f>
        <v>1093389594.3611059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1428375935</v>
      </c>
      <c r="D16" s="38">
        <f>218481923+1</f>
        <v>218481924</v>
      </c>
      <c r="E16" s="38">
        <f t="shared" si="7"/>
        <v>1646857859</v>
      </c>
      <c r="F16" s="38">
        <v>193800150.84625</v>
      </c>
      <c r="G16" s="38">
        <v>1014435928.6599998</v>
      </c>
      <c r="H16" s="38">
        <f>F16+G16</f>
        <v>1208236079.5062499</v>
      </c>
      <c r="I16" s="21">
        <f>1065428033.91013+82241299.0904117+12577824</f>
        <v>1160247157.0005417</v>
      </c>
      <c r="J16" s="74">
        <v>188016711.86649424</v>
      </c>
      <c r="K16" s="38">
        <f>I16+J16</f>
        <v>1348263868.8670359</v>
      </c>
      <c r="L16" s="38">
        <f>1058345959.16948+120561324.85/1.9558+311021229.97/1.9558+37044630.8/1.9558</f>
        <v>1297954909.7881527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2636934474.7301488</v>
      </c>
      <c r="AA16" s="50">
        <f t="shared" si="2"/>
        <v>2636974922.6462145</v>
      </c>
      <c r="AB16" s="53">
        <v>1216935553</v>
      </c>
      <c r="AC16" s="52">
        <f>+AA16-AB16</f>
        <v>1420039369.6462145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74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27968047.555</v>
      </c>
      <c r="G18" s="38">
        <v>132973448.37000002</v>
      </c>
      <c r="H18" s="38">
        <f t="shared" si="5"/>
        <v>160941495.92500001</v>
      </c>
      <c r="I18" s="21">
        <v>156645182.90996805</v>
      </c>
      <c r="J18" s="74">
        <v>27643267.572347302</v>
      </c>
      <c r="K18" s="38">
        <f t="shared" si="6"/>
        <v>184288450.48231536</v>
      </c>
      <c r="L18" s="38">
        <f>161758837.617266+4869431.22/1.9558+7728273.33/1.9558+9821080.83/1.9558</f>
        <v>173221556.39219186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360431351.4533124</v>
      </c>
      <c r="AA18" s="50">
        <f t="shared" si="2"/>
        <v>360436880.10682684</v>
      </c>
      <c r="AB18" s="53">
        <v>184210896</v>
      </c>
      <c r="AC18" s="52">
        <f>+AA18-AB18</f>
        <v>176225984.10682684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104815264+19940383+18624211</f>
        <v>143379858</v>
      </c>
      <c r="D19" s="38">
        <v>18496812</v>
      </c>
      <c r="E19" s="38">
        <f t="shared" si="7"/>
        <v>161876670</v>
      </c>
      <c r="F19" s="38">
        <v>13723121.170000002</v>
      </c>
      <c r="G19" s="38">
        <v>115593620.30999996</v>
      </c>
      <c r="H19" s="38">
        <f t="shared" si="5"/>
        <v>129316741.47999996</v>
      </c>
      <c r="I19" s="21">
        <f>104811000.109537+28979200.5235629</f>
        <v>133790200.63309991</v>
      </c>
      <c r="J19" s="74">
        <v>18496058.842859417</v>
      </c>
      <c r="K19" s="38">
        <f>I19+J19</f>
        <v>152286259.47595933</v>
      </c>
      <c r="L19" s="38">
        <f>137696920.128865+9014688.52/1.9558+1691477.34/1.9558+11190438.81/1.9558</f>
        <v>148892648.05094293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297841466.28308123</v>
      </c>
      <c r="AA19" s="50">
        <f t="shared" si="2"/>
        <v>297846034.87086552</v>
      </c>
      <c r="AB19" s="53">
        <v>192103600.88</v>
      </c>
      <c r="AC19" s="57">
        <f>+AA19-AB19</f>
        <v>105742433.99086553</v>
      </c>
    </row>
    <row r="20" spans="1:29" s="12" customFormat="1" ht="29.25" customHeight="1" x14ac:dyDescent="0.25">
      <c r="A20" s="87" t="s">
        <v>20</v>
      </c>
      <c r="B20" s="88"/>
      <c r="C20" s="21">
        <f>+C5+C8+C11+C14+C15+C16+C17+C18+C19</f>
        <v>8050824063</v>
      </c>
      <c r="D20" s="21">
        <f>+D5+D8+D11+D14+D15+D16+D17+D18+D19</f>
        <v>1299138290</v>
      </c>
      <c r="E20" s="21">
        <f>+C20+D20</f>
        <v>9349962353</v>
      </c>
      <c r="F20" s="21">
        <f t="shared" ref="F20:M20" si="8">+F5+F8+F11+F14+F15+F16+F17+F18+F19</f>
        <v>1029065929.5862501</v>
      </c>
      <c r="G20" s="21">
        <f t="shared" si="8"/>
        <v>4635435304.6800003</v>
      </c>
      <c r="H20" s="21">
        <f t="shared" si="8"/>
        <v>5664501234.2662497</v>
      </c>
      <c r="I20" s="38">
        <f t="shared" si="8"/>
        <v>5870050430.1817675</v>
      </c>
      <c r="J20" s="38">
        <f t="shared" si="8"/>
        <v>950886002.71392274</v>
      </c>
      <c r="K20" s="38">
        <f t="shared" si="8"/>
        <v>6820936432.8956909</v>
      </c>
      <c r="L20" s="21">
        <f>+L5+L8+L11+L14+L15+L16+L17+L18+L19</f>
        <v>5994533434.5161791</v>
      </c>
      <c r="M20" s="21">
        <f t="shared" si="8"/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81" t="s">
        <v>23</v>
      </c>
      <c r="B21" s="82"/>
      <c r="C21" s="82"/>
      <c r="D21" s="82"/>
      <c r="E21" s="82"/>
      <c r="F21" s="82"/>
      <c r="G21" s="82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2022-10-31T09:13:59Z</dcterms:modified>
</cp:coreProperties>
</file>