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2\04.2022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H5" i="5" l="1"/>
  <c r="L14" i="5" l="1"/>
  <c r="L13" i="5"/>
  <c r="L11" i="5" s="1"/>
  <c r="L12" i="5"/>
  <c r="L8" i="5"/>
  <c r="J11" i="5" l="1"/>
  <c r="I11" i="5"/>
  <c r="J8" i="5"/>
  <c r="I8" i="5"/>
  <c r="G11" i="5"/>
  <c r="G8" i="5"/>
  <c r="G5" i="5"/>
  <c r="K19" i="5" l="1"/>
  <c r="H19" i="5"/>
  <c r="C19" i="5"/>
  <c r="E19" i="5" s="1"/>
  <c r="K18" i="5"/>
  <c r="H18" i="5"/>
  <c r="E18" i="5"/>
  <c r="K17" i="5"/>
  <c r="H17" i="5"/>
  <c r="E17" i="5"/>
  <c r="K16" i="5"/>
  <c r="H16" i="5"/>
  <c r="D16" i="5"/>
  <c r="E16" i="5" s="1"/>
  <c r="K15" i="5"/>
  <c r="H15" i="5"/>
  <c r="C15" i="5"/>
  <c r="E15" i="5" s="1"/>
  <c r="K14" i="5"/>
  <c r="H14" i="5"/>
  <c r="C14" i="5"/>
  <c r="E14" i="5" s="1"/>
  <c r="K13" i="5"/>
  <c r="H13" i="5"/>
  <c r="C13" i="5"/>
  <c r="E13" i="5" s="1"/>
  <c r="K12" i="5"/>
  <c r="H12" i="5"/>
  <c r="E12" i="5"/>
  <c r="K10" i="5"/>
  <c r="H10" i="5"/>
  <c r="E10" i="5"/>
  <c r="K9" i="5"/>
  <c r="H9" i="5"/>
  <c r="E9" i="5"/>
  <c r="K7" i="5"/>
  <c r="E7" i="5"/>
  <c r="K6" i="5"/>
  <c r="E6" i="5"/>
  <c r="E11" i="5" l="1"/>
  <c r="H11" i="5"/>
  <c r="M11" i="5"/>
  <c r="K11" i="5"/>
  <c r="F11" i="5"/>
  <c r="D11" i="5"/>
  <c r="C11" i="5"/>
  <c r="K8" i="5"/>
  <c r="E8" i="5"/>
  <c r="M8" i="5"/>
  <c r="H8" i="5"/>
  <c r="F8" i="5"/>
  <c r="D8" i="5"/>
  <c r="C8" i="5"/>
  <c r="M5" i="5"/>
  <c r="L5" i="5"/>
  <c r="K5" i="5"/>
  <c r="J5" i="5"/>
  <c r="I5" i="5"/>
  <c r="F5" i="5"/>
  <c r="E5" i="5"/>
  <c r="D5" i="5"/>
  <c r="C5" i="5"/>
  <c r="D20" i="5" l="1"/>
  <c r="G20" i="5"/>
  <c r="H20" i="5"/>
  <c r="I20" i="5"/>
  <c r="C20" i="5"/>
  <c r="J20" i="5"/>
  <c r="L20" i="5"/>
  <c r="F20" i="5"/>
  <c r="M20" i="5"/>
  <c r="K20" i="5"/>
  <c r="AA8" i="5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E20" i="5" l="1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<sst xmlns="http://schemas.openxmlformats.org/spreadsheetml/2006/main" count="47" uniqueCount="31">
  <si>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</si>
  <si>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</si>
  <si>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</si>
  <si>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</si>
  <si>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</si>
  <si>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</si>
  <si>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</si>
  <si>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</si>
  <si>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</si>
  <si>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</si>
  <si>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</si>
  <si>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</si>
  <si>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</si>
  <si>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</si>
  <si>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</si>
  <si>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</si>
  <si>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</si>
  <si>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</si>
  <si>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</si>
  <si>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</si>
  <si>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</si>
  <si>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</si>
  <si>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</si>
  <si>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</si>
  <si>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30.04.2022</t>
  </si>
  <si>
    <t>Funds received from the EC based on submitted applications for payment up to  30.04.2022</t>
  </si>
  <si>
    <t>Total funds received from the EC up to  30.04.2022</t>
  </si>
  <si>
    <t>Paid up to  30.04.2022</t>
  </si>
  <si>
    <t>Total paid up to 30.04.2022</t>
  </si>
  <si>
    <t>Total public expenditure declared to the EC with Payment claims
 as per  30.04.2022</t>
  </si>
  <si>
    <t>Total public expenditure certified to the EC with Annual Accounts 
as per  30.04.2022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</si>
</sst>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170" fontId="8" fillId="2" borderId="1" xfId="1" applyNumberFormat="1" applyFont="1" applyFill="1" applyBorder="1" applyAlignment="1">
      <alignment horizontal="right" vertical="center"/>
    </xf>
    <xf numFmtId="167" fontId="1" fillId="2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72" fontId="9" fillId="2" borderId="1" xfId="1" applyNumberFormat="1" applyFont="1" applyFill="1" applyBorder="1" applyAlignment="1">
      <alignment horizontal="right" vertical="center"/>
    </xf>
    <xf numFmtId="172" fontId="1" fillId="2" borderId="1" xfId="1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G10" activePane="bottomRight" state="frozen"/>
      <selection pane="topRight" activeCell="B1" sqref="B1"/>
      <selection pane="bottomLeft" activeCell="A4" sqref="A4"/>
      <selection pane="bottomRight" activeCell="K19" sqref="K19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4" customWidth="1"/>
    <col min="7" max="7" width="19.42578125" style="64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4" customWidth="1"/>
    <col min="27" max="27" width="28.42578125" style="54" customWidth="1"/>
    <col min="28" max="28" width="13.5703125" style="54" customWidth="1"/>
    <col min="29" max="29" width="24.28515625" style="54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48"/>
      <c r="AA1" s="48"/>
      <c r="AB1" s="48"/>
      <c r="AC1" s="48"/>
    </row>
    <row r="2" spans="1:29" s="10" customFormat="1" ht="12.75" customHeight="1" x14ac:dyDescent="0.25">
      <c r="A2" s="87" t="s">
        <v>0</v>
      </c>
      <c r="B2" s="88" t="s">
        <v>1</v>
      </c>
      <c r="C2" s="90" t="s">
        <v>2</v>
      </c>
      <c r="D2" s="90" t="s">
        <v>3</v>
      </c>
      <c r="E2" s="90" t="s">
        <v>4</v>
      </c>
      <c r="F2" s="83" t="s">
        <v>24</v>
      </c>
      <c r="G2" s="83" t="s">
        <v>25</v>
      </c>
      <c r="H2" s="83" t="s">
        <v>26</v>
      </c>
      <c r="I2" s="92" t="s">
        <v>27</v>
      </c>
      <c r="J2" s="93"/>
      <c r="K2" s="83" t="s">
        <v>28</v>
      </c>
      <c r="L2" s="81" t="s">
        <v>29</v>
      </c>
      <c r="M2" s="81" t="s">
        <v>30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9"/>
      <c r="AA2" s="49"/>
      <c r="AB2" s="49"/>
      <c r="AC2" s="49"/>
    </row>
    <row r="3" spans="1:29" s="10" customFormat="1" ht="75" customHeight="1" x14ac:dyDescent="0.25">
      <c r="A3" s="87"/>
      <c r="B3" s="89"/>
      <c r="C3" s="91"/>
      <c r="D3" s="91"/>
      <c r="E3" s="91"/>
      <c r="F3" s="94"/>
      <c r="G3" s="94"/>
      <c r="H3" s="94"/>
      <c r="I3" s="35" t="s">
        <v>5</v>
      </c>
      <c r="J3" s="36" t="s">
        <v>6</v>
      </c>
      <c r="K3" s="84"/>
      <c r="L3" s="82"/>
      <c r="M3" s="82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9"/>
      <c r="AA3" s="49"/>
      <c r="AB3" s="49"/>
      <c r="AC3" s="49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71">
        <v>11</v>
      </c>
      <c r="L4" s="71">
        <v>12</v>
      </c>
      <c r="M4" s="20">
        <v>13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9"/>
      <c r="AA4" s="49"/>
      <c r="AB4" s="49"/>
      <c r="AC4" s="49"/>
    </row>
    <row r="5" spans="1:29" s="12" customFormat="1" ht="29.25" customHeight="1" x14ac:dyDescent="0.2">
      <c r="A5" s="30" t="s">
        <v>7</v>
      </c>
      <c r="B5" s="27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160660898.55000001</v>
      </c>
      <c r="G5" s="21">
        <f t="shared" si="0"/>
        <v>723291692</v>
      </c>
      <c r="H5" s="21">
        <f>+F5+G5</f>
        <v>883952590.54999995</v>
      </c>
      <c r="I5" s="38">
        <f>+I6+I7</f>
        <v>926136824.85684609</v>
      </c>
      <c r="J5" s="38">
        <f>+J6+J7</f>
        <v>163435910.26885518</v>
      </c>
      <c r="K5" s="21">
        <f>K6+K7</f>
        <v>1089572735.1257014</v>
      </c>
      <c r="L5" s="38">
        <f>L6+L7</f>
        <v>977999238.60515487</v>
      </c>
      <c r="M5" s="21">
        <f t="shared" si="0"/>
        <v>883068065.3499999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50"/>
      <c r="AA5" s="50">
        <f>+AA6+AA7</f>
        <v>2131019042.5409002</v>
      </c>
      <c r="AB5" s="51">
        <v>1461442349.48</v>
      </c>
      <c r="AC5" s="52">
        <f>+AA5-AB5</f>
        <v>669576693.06090021</v>
      </c>
    </row>
    <row r="6" spans="1:29" ht="29.25" customHeight="1" outlineLevel="1" x14ac:dyDescent="0.25">
      <c r="A6" s="31" t="s">
        <v>9</v>
      </c>
      <c r="B6" s="32" t="s">
        <v>8</v>
      </c>
      <c r="C6" s="39">
        <v>438611756</v>
      </c>
      <c r="D6" s="39">
        <v>77402076</v>
      </c>
      <c r="E6" s="37">
        <f>+C6+D6</f>
        <v>516013832</v>
      </c>
      <c r="F6" s="70">
        <v>55844296.543750003</v>
      </c>
      <c r="G6" s="37">
        <v>348098075.02999991</v>
      </c>
      <c r="H6" s="37">
        <v>403928539.75776231</v>
      </c>
      <c r="I6" s="72">
        <v>403928539.75776231</v>
      </c>
      <c r="J6" s="73">
        <v>71281507.016075701</v>
      </c>
      <c r="K6" s="37">
        <f>I6+J6</f>
        <v>475210046.77383804</v>
      </c>
      <c r="L6" s="37">
        <v>467081927.93972743</v>
      </c>
      <c r="M6" s="37">
        <v>428410147.76999998</v>
      </c>
      <c r="N6" s="44"/>
      <c r="O6" s="43"/>
      <c r="P6" s="44"/>
      <c r="Q6" s="44"/>
      <c r="R6" s="44"/>
      <c r="S6" s="44"/>
      <c r="T6" s="44"/>
      <c r="U6" s="44"/>
      <c r="V6" s="44"/>
      <c r="W6" s="44"/>
      <c r="X6" s="44"/>
      <c r="Y6" s="44"/>
      <c r="Z6" s="50">
        <f>+K6*1.9558</f>
        <v>929415809.48027241</v>
      </c>
      <c r="AA6" s="53">
        <f>+K6*1.95583</f>
        <v>929430065.7816757</v>
      </c>
    </row>
    <row r="7" spans="1:29" ht="29.25" customHeight="1" outlineLevel="1" x14ac:dyDescent="0.25">
      <c r="A7" s="31" t="s">
        <v>10</v>
      </c>
      <c r="B7" s="32" t="s">
        <v>8</v>
      </c>
      <c r="C7" s="39">
        <v>1082143334</v>
      </c>
      <c r="D7" s="39">
        <v>190966473</v>
      </c>
      <c r="E7" s="37">
        <f>+C7+D7</f>
        <v>1273109807</v>
      </c>
      <c r="F7" s="70">
        <v>104816602.00624999</v>
      </c>
      <c r="G7" s="37">
        <v>375193616.97000003</v>
      </c>
      <c r="H7" s="37">
        <v>522208285.09908378</v>
      </c>
      <c r="I7" s="72">
        <v>522208285.09908378</v>
      </c>
      <c r="J7" s="73">
        <v>92154403.252779484</v>
      </c>
      <c r="K7" s="37">
        <f>I7+J7</f>
        <v>614362688.35186327</v>
      </c>
      <c r="L7" s="37">
        <v>510917310.66542745</v>
      </c>
      <c r="M7" s="37">
        <v>454657917.57999998</v>
      </c>
      <c r="N7" s="44"/>
      <c r="O7" s="43"/>
      <c r="P7" s="44"/>
      <c r="Q7" s="44"/>
      <c r="R7" s="44"/>
      <c r="S7" s="44"/>
      <c r="T7" s="44"/>
      <c r="U7" s="44"/>
      <c r="V7" s="44"/>
      <c r="W7" s="44"/>
      <c r="X7" s="44"/>
      <c r="Y7" s="44"/>
      <c r="Z7" s="50">
        <f t="shared" ref="Z7:Z19" si="1">+K7*1.9558</f>
        <v>1201570545.8785741</v>
      </c>
      <c r="AA7" s="53">
        <f t="shared" ref="AA7:AA19" si="2">+K7*1.95583</f>
        <v>1201588976.7592247</v>
      </c>
    </row>
    <row r="8" spans="1:29" s="12" customFormat="1" ht="29.25" customHeight="1" x14ac:dyDescent="0.2">
      <c r="A8" s="30" t="s">
        <v>11</v>
      </c>
      <c r="B8" s="27" t="s">
        <v>8</v>
      </c>
      <c r="C8" s="21">
        <f>C9+C10</f>
        <v>1474466160</v>
      </c>
      <c r="D8" s="21">
        <f t="shared" ref="D8:K8" si="3">D9+D10</f>
        <v>260199914</v>
      </c>
      <c r="E8" s="21">
        <f>E9+E10</f>
        <v>1734666074</v>
      </c>
      <c r="F8" s="21">
        <f t="shared" si="3"/>
        <v>137209165.62125</v>
      </c>
      <c r="G8" s="21">
        <f>G9+G10</f>
        <v>586890225.81000006</v>
      </c>
      <c r="H8" s="21">
        <f>H9+H10</f>
        <v>724099391.43124998</v>
      </c>
      <c r="I8" s="38">
        <f>+I9+I10</f>
        <v>771372486.87601614</v>
      </c>
      <c r="J8" s="38">
        <f>+J9+J10</f>
        <v>136124556.50753227</v>
      </c>
      <c r="K8" s="21">
        <f t="shared" si="3"/>
        <v>907497043.3835485</v>
      </c>
      <c r="L8" s="38">
        <f>L9+L10</f>
        <v>759395715.44698238</v>
      </c>
      <c r="M8" s="21">
        <f>M9+M10</f>
        <v>619487216.90999997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50">
        <f t="shared" si="1"/>
        <v>1774882717.4495442</v>
      </c>
      <c r="AA8" s="50">
        <f t="shared" si="2"/>
        <v>1774909942.3608456</v>
      </c>
      <c r="AB8" s="51">
        <v>942880842.37</v>
      </c>
      <c r="AC8" s="52">
        <f>+AA8-AB8</f>
        <v>832029099.99084556</v>
      </c>
    </row>
    <row r="9" spans="1:29" ht="29.25" customHeight="1" outlineLevel="1" x14ac:dyDescent="0.25">
      <c r="A9" s="31" t="s">
        <v>9</v>
      </c>
      <c r="B9" s="32" t="s">
        <v>8</v>
      </c>
      <c r="C9" s="39">
        <v>349712078</v>
      </c>
      <c r="D9" s="39">
        <v>61713898</v>
      </c>
      <c r="E9" s="37">
        <f>+C9+D9</f>
        <v>411425976</v>
      </c>
      <c r="F9" s="70">
        <v>32248568.208749998</v>
      </c>
      <c r="G9" s="77">
        <v>142629118.53</v>
      </c>
      <c r="H9" s="37">
        <f>F9+G9</f>
        <v>174877686.73875001</v>
      </c>
      <c r="I9" s="72">
        <v>187166357.42122954</v>
      </c>
      <c r="J9" s="73">
        <v>33029357.191981681</v>
      </c>
      <c r="K9" s="37">
        <f>I9+J9</f>
        <v>220195714.61321121</v>
      </c>
      <c r="L9" s="37">
        <v>187329892.35832548</v>
      </c>
      <c r="M9" s="37">
        <v>140843473.66</v>
      </c>
      <c r="N9" s="45"/>
      <c r="O9" s="43"/>
      <c r="P9" s="45"/>
      <c r="Q9" s="45"/>
      <c r="R9" s="45"/>
      <c r="S9" s="45"/>
      <c r="T9" s="45"/>
      <c r="U9" s="45"/>
      <c r="V9" s="45"/>
      <c r="W9" s="45"/>
      <c r="X9" s="45"/>
      <c r="Y9" s="45"/>
      <c r="Z9" s="50">
        <f t="shared" si="1"/>
        <v>430658778.64051849</v>
      </c>
      <c r="AA9" s="53">
        <f t="shared" si="2"/>
        <v>430665384.51195687</v>
      </c>
      <c r="AB9" s="53"/>
    </row>
    <row r="10" spans="1:29" ht="29.25" customHeight="1" outlineLevel="1" x14ac:dyDescent="0.25">
      <c r="A10" s="31" t="s">
        <v>10</v>
      </c>
      <c r="B10" s="32" t="s">
        <v>8</v>
      </c>
      <c r="C10" s="39">
        <v>1124754082</v>
      </c>
      <c r="D10" s="39">
        <v>198486016</v>
      </c>
      <c r="E10" s="37">
        <f>+C10+D10</f>
        <v>1323240098</v>
      </c>
      <c r="F10" s="70">
        <v>104960597.41249999</v>
      </c>
      <c r="G10" s="77">
        <v>444261107.28000003</v>
      </c>
      <c r="H10" s="37">
        <f>F10+G10</f>
        <v>549221704.6925</v>
      </c>
      <c r="I10" s="72">
        <v>584206129.45478666</v>
      </c>
      <c r="J10" s="73">
        <v>103095199.31555058</v>
      </c>
      <c r="K10" s="37">
        <f>I10+J10</f>
        <v>687301328.77033722</v>
      </c>
      <c r="L10" s="37">
        <v>572065823.0886569</v>
      </c>
      <c r="M10" s="37">
        <v>478643743.25</v>
      </c>
      <c r="N10" s="45"/>
      <c r="O10" s="43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50">
        <f t="shared" si="1"/>
        <v>1344223938.8090255</v>
      </c>
      <c r="AA10" s="53">
        <f t="shared" si="2"/>
        <v>1344244557.8488886</v>
      </c>
      <c r="AB10" s="53"/>
    </row>
    <row r="11" spans="1:29" s="12" customFormat="1" ht="29.25" customHeight="1" x14ac:dyDescent="0.25">
      <c r="A11" s="30" t="s">
        <v>12</v>
      </c>
      <c r="B11" s="27" t="s">
        <v>8</v>
      </c>
      <c r="C11" s="21">
        <f>C12+C13</f>
        <v>595110177</v>
      </c>
      <c r="D11" s="21">
        <f t="shared" ref="D11:M11" si="4">D12+D13</f>
        <v>95133839</v>
      </c>
      <c r="E11" s="21">
        <f t="shared" si="4"/>
        <v>690244016</v>
      </c>
      <c r="F11" s="21">
        <f t="shared" si="4"/>
        <v>71419286.197500005</v>
      </c>
      <c r="G11" s="21">
        <f t="shared" si="4"/>
        <v>291304635.91000003</v>
      </c>
      <c r="H11" s="21">
        <f t="shared" si="4"/>
        <v>362723922.10750002</v>
      </c>
      <c r="I11" s="38">
        <f>+I12+I13</f>
        <v>422152451.58863401</v>
      </c>
      <c r="J11" s="38">
        <f>+J12+J13</f>
        <v>67835829.633288383</v>
      </c>
      <c r="K11" s="21">
        <f t="shared" si="4"/>
        <v>489988281.2219224</v>
      </c>
      <c r="L11" s="38">
        <f>L12+L13</f>
        <v>376838105.38833737</v>
      </c>
      <c r="M11" s="21">
        <f t="shared" si="4"/>
        <v>276940925.13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50">
        <f t="shared" si="1"/>
        <v>958319080.41383576</v>
      </c>
      <c r="AA11" s="50">
        <f t="shared" si="2"/>
        <v>958333780.06227243</v>
      </c>
      <c r="AB11" s="53">
        <v>508734585.13999999</v>
      </c>
      <c r="AC11" s="52">
        <f>+AA11-AB11</f>
        <v>449599194.92227244</v>
      </c>
    </row>
    <row r="12" spans="1:29" s="14" customFormat="1" ht="29.25" customHeight="1" x14ac:dyDescent="0.25">
      <c r="A12" s="31" t="s">
        <v>13</v>
      </c>
      <c r="B12" s="32" t="s">
        <v>8</v>
      </c>
      <c r="C12" s="39">
        <v>186989211</v>
      </c>
      <c r="D12" s="39">
        <v>32998097</v>
      </c>
      <c r="E12" s="37">
        <f>+C12+D12</f>
        <v>219987308</v>
      </c>
      <c r="F12" s="37">
        <v>18341763.887499999</v>
      </c>
      <c r="G12" s="78">
        <v>62767806.939999998</v>
      </c>
      <c r="H12" s="37">
        <f t="shared" ref="H12:H15" si="5">F12+G12</f>
        <v>81109570.827500001</v>
      </c>
      <c r="I12" s="72">
        <v>106190320.0975</v>
      </c>
      <c r="J12" s="74">
        <v>18739468.252499998</v>
      </c>
      <c r="K12" s="37">
        <f t="shared" ref="K12" si="6">I12+J12</f>
        <v>124929788.34999999</v>
      </c>
      <c r="L12" s="69">
        <f>79210136.2562634+1865944.75+1370983.6/1.9558</f>
        <v>81777064.542412296</v>
      </c>
      <c r="M12" s="69">
        <v>64280869.950000003</v>
      </c>
      <c r="N12" s="46"/>
      <c r="O12" s="43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50">
        <f t="shared" si="1"/>
        <v>244337680.05492997</v>
      </c>
      <c r="AA12" s="53">
        <f t="shared" si="2"/>
        <v>244341427.94858047</v>
      </c>
      <c r="AB12" s="53"/>
      <c r="AC12" s="55"/>
    </row>
    <row r="13" spans="1:29" s="12" customFormat="1" ht="29.25" customHeight="1" x14ac:dyDescent="0.25">
      <c r="A13" s="31" t="s">
        <v>14</v>
      </c>
      <c r="B13" s="32" t="s">
        <v>8</v>
      </c>
      <c r="C13" s="39">
        <f>352102522+56018444</f>
        <v>408120966</v>
      </c>
      <c r="D13" s="39">
        <v>62135742</v>
      </c>
      <c r="E13" s="37">
        <f t="shared" ref="E13:E14" si="7">+C13+D13</f>
        <v>470256708</v>
      </c>
      <c r="F13" s="37">
        <v>53077522.310000002</v>
      </c>
      <c r="G13" s="77">
        <v>228536828.97000003</v>
      </c>
      <c r="H13" s="37">
        <f t="shared" si="5"/>
        <v>281614351.28000003</v>
      </c>
      <c r="I13" s="72">
        <v>315962131.49113399</v>
      </c>
      <c r="J13" s="73">
        <v>49096361.380788378</v>
      </c>
      <c r="K13" s="37">
        <f>I13+J13</f>
        <v>365058492.87192237</v>
      </c>
      <c r="L13" s="37">
        <f>285112578.024338+5888253.7+7940957/1.9558</f>
        <v>295061040.84592509</v>
      </c>
      <c r="M13" s="37">
        <v>212660055.18000001</v>
      </c>
      <c r="N13" s="45"/>
      <c r="O13" s="43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50">
        <f t="shared" si="1"/>
        <v>713981400.35890579</v>
      </c>
      <c r="AA13" s="53">
        <f t="shared" si="2"/>
        <v>713992352.11369193</v>
      </c>
      <c r="AB13" s="53"/>
      <c r="AC13" s="56"/>
    </row>
    <row r="14" spans="1:29" s="14" customFormat="1" ht="29.25" customHeight="1" x14ac:dyDescent="0.25">
      <c r="A14" s="30" t="s">
        <v>15</v>
      </c>
      <c r="B14" s="27" t="s">
        <v>8</v>
      </c>
      <c r="C14" s="38">
        <f>1311704793+66095345</f>
        <v>1377800138</v>
      </c>
      <c r="D14" s="38">
        <v>231477320</v>
      </c>
      <c r="E14" s="21">
        <f t="shared" si="7"/>
        <v>1609277458</v>
      </c>
      <c r="F14" s="65">
        <v>155632856.92625001</v>
      </c>
      <c r="G14" s="38">
        <v>695811562.29000008</v>
      </c>
      <c r="H14" s="38">
        <f t="shared" si="5"/>
        <v>851444419.21625006</v>
      </c>
      <c r="I14" s="21">
        <v>944581584.93219352</v>
      </c>
      <c r="J14" s="75">
        <v>166690867.92921063</v>
      </c>
      <c r="K14" s="38">
        <f t="shared" ref="K14:K15" si="8">I14+J14</f>
        <v>1111272452.8614042</v>
      </c>
      <c r="L14" s="38">
        <f>864484798.210451+20005954.71+36236103.39/1.9558</f>
        <v>903018262.57890284</v>
      </c>
      <c r="M14" s="38">
        <v>774311954.5</v>
      </c>
      <c r="N14" s="47"/>
      <c r="O14" s="43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50">
        <f t="shared" si="1"/>
        <v>2173426663.3063345</v>
      </c>
      <c r="AA14" s="50">
        <f t="shared" si="2"/>
        <v>2173460001.4799199</v>
      </c>
      <c r="AB14" s="53">
        <v>1591964903.49</v>
      </c>
      <c r="AC14" s="52">
        <f>+AA14-AB14</f>
        <v>581495097.9899199</v>
      </c>
    </row>
    <row r="15" spans="1:29" s="14" customFormat="1" ht="29.25" customHeight="1" x14ac:dyDescent="0.25">
      <c r="A15" s="33" t="s">
        <v>16</v>
      </c>
      <c r="B15" s="27" t="s">
        <v>8</v>
      </c>
      <c r="C15" s="38">
        <f>996896918+173640925</f>
        <v>1170537843</v>
      </c>
      <c r="D15" s="38">
        <v>164909543</v>
      </c>
      <c r="E15" s="38">
        <f>+C15+D15</f>
        <v>1335447386</v>
      </c>
      <c r="F15" s="38">
        <v>198636899.19</v>
      </c>
      <c r="G15" s="38">
        <v>759289138.97000003</v>
      </c>
      <c r="H15" s="38">
        <f t="shared" si="5"/>
        <v>957926038.16000009</v>
      </c>
      <c r="I15" s="76">
        <v>1008301689.3060046</v>
      </c>
      <c r="J15" s="76">
        <v>135246629.21383899</v>
      </c>
      <c r="K15" s="38">
        <f t="shared" si="8"/>
        <v>1143548318.5198436</v>
      </c>
      <c r="L15" s="38">
        <v>1049435838.018207</v>
      </c>
      <c r="M15" s="38">
        <v>816629319.61000001</v>
      </c>
      <c r="N15" s="47"/>
      <c r="O15" s="43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50">
        <f t="shared" si="1"/>
        <v>2236551801.3611102</v>
      </c>
      <c r="AA15" s="50">
        <f t="shared" si="2"/>
        <v>2236586107.8106656</v>
      </c>
      <c r="AB15" s="53">
        <v>1226822694.46</v>
      </c>
      <c r="AC15" s="52">
        <f>+AA15-AB15</f>
        <v>1009763413.3506656</v>
      </c>
    </row>
    <row r="16" spans="1:29" s="14" customFormat="1" ht="43.5" customHeight="1" x14ac:dyDescent="0.25">
      <c r="A16" s="30" t="s">
        <v>22</v>
      </c>
      <c r="B16" s="32" t="s">
        <v>8</v>
      </c>
      <c r="C16" s="38">
        <v>1358724626</v>
      </c>
      <c r="D16" s="38">
        <f>218481923+1</f>
        <v>218481924</v>
      </c>
      <c r="E16" s="38">
        <f t="shared" ref="E16:E19" si="9">+C16+D16</f>
        <v>1577206550</v>
      </c>
      <c r="F16" s="38">
        <v>170770308.11625001</v>
      </c>
      <c r="G16" s="38">
        <v>830786503.11999989</v>
      </c>
      <c r="H16" s="38">
        <f>F16+G16</f>
        <v>1001556811.2362499</v>
      </c>
      <c r="I16" s="21">
        <v>1034563929.937</v>
      </c>
      <c r="J16" s="75">
        <v>182570105.28299999</v>
      </c>
      <c r="K16" s="38">
        <f>I16+J16</f>
        <v>1217134035.22</v>
      </c>
      <c r="L16" s="38">
        <v>1058345959.1694845</v>
      </c>
      <c r="M16" s="38">
        <v>804907160.69000006</v>
      </c>
      <c r="N16" s="47"/>
      <c r="O16" s="43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50">
        <f t="shared" si="1"/>
        <v>2380470746.0832763</v>
      </c>
      <c r="AA16" s="50">
        <f t="shared" si="2"/>
        <v>2380507260.1043324</v>
      </c>
      <c r="AB16" s="53">
        <v>1216935553</v>
      </c>
      <c r="AC16" s="52">
        <f>+AA16-AB16</f>
        <v>1163571707.1043324</v>
      </c>
    </row>
    <row r="17" spans="1:29" s="14" customFormat="1" ht="29.25" customHeight="1" x14ac:dyDescent="0.25">
      <c r="A17" s="34" t="s">
        <v>17</v>
      </c>
      <c r="B17" s="32" t="s">
        <v>8</v>
      </c>
      <c r="C17" s="38">
        <v>102000000</v>
      </c>
      <c r="D17" s="38">
        <v>0</v>
      </c>
      <c r="E17" s="38">
        <f t="shared" si="9"/>
        <v>102000000</v>
      </c>
      <c r="F17" s="38">
        <v>6502500</v>
      </c>
      <c r="G17" s="38">
        <v>95497500</v>
      </c>
      <c r="H17" s="38">
        <f t="shared" ref="H17:H19" si="10">F17+G17</f>
        <v>102000000</v>
      </c>
      <c r="I17" s="21">
        <v>102000000</v>
      </c>
      <c r="J17" s="75">
        <v>0</v>
      </c>
      <c r="K17" s="38">
        <f t="shared" ref="K17:K18" si="11">I17+J17</f>
        <v>102000000</v>
      </c>
      <c r="L17" s="38">
        <v>102001564.56999999</v>
      </c>
      <c r="M17" s="38">
        <v>102001564.57460579</v>
      </c>
      <c r="N17" s="47"/>
      <c r="O17" s="43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50">
        <f t="shared" si="1"/>
        <v>199491600</v>
      </c>
      <c r="AA17" s="50">
        <f t="shared" si="2"/>
        <v>199494660</v>
      </c>
      <c r="AB17" s="53"/>
      <c r="AC17" s="55"/>
    </row>
    <row r="18" spans="1:29" s="14" customFormat="1" ht="29.25" customHeight="1" x14ac:dyDescent="0.25">
      <c r="A18" s="30" t="s">
        <v>18</v>
      </c>
      <c r="B18" s="27" t="s">
        <v>8</v>
      </c>
      <c r="C18" s="38">
        <v>238398862</v>
      </c>
      <c r="D18" s="38">
        <v>42070389</v>
      </c>
      <c r="E18" s="38">
        <f t="shared" si="9"/>
        <v>280469251</v>
      </c>
      <c r="F18" s="38">
        <v>25794295.384999998</v>
      </c>
      <c r="G18" s="38">
        <v>124204468.58000001</v>
      </c>
      <c r="H18" s="38">
        <f t="shared" si="10"/>
        <v>149998763.965</v>
      </c>
      <c r="I18" s="21">
        <v>147183655.292</v>
      </c>
      <c r="J18" s="75">
        <v>25973586.228</v>
      </c>
      <c r="K18" s="38">
        <f t="shared" si="11"/>
        <v>173157241.51999998</v>
      </c>
      <c r="L18" s="38">
        <v>161758837.61726648</v>
      </c>
      <c r="M18" s="38">
        <v>128240749.79000001</v>
      </c>
      <c r="N18" s="47"/>
      <c r="O18" s="43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50">
        <f t="shared" si="1"/>
        <v>338660932.96481597</v>
      </c>
      <c r="AA18" s="50">
        <f t="shared" si="2"/>
        <v>338666127.68206155</v>
      </c>
      <c r="AB18" s="53">
        <v>184210896</v>
      </c>
      <c r="AC18" s="52">
        <f>+AA18-AB18</f>
        <v>154455231.68206155</v>
      </c>
    </row>
    <row r="19" spans="1:29" s="14" customFormat="1" ht="29.25" customHeight="1" x14ac:dyDescent="0.25">
      <c r="A19" s="30" t="s">
        <v>19</v>
      </c>
      <c r="B19" s="27" t="s">
        <v>8</v>
      </c>
      <c r="C19" s="38">
        <f>104815264+19940383</f>
        <v>124755647</v>
      </c>
      <c r="D19" s="38">
        <v>18496812</v>
      </c>
      <c r="E19" s="38">
        <f t="shared" si="9"/>
        <v>143252459</v>
      </c>
      <c r="F19" s="38">
        <v>13723121.170000002</v>
      </c>
      <c r="G19" s="38">
        <v>108707791.50999996</v>
      </c>
      <c r="H19" s="38">
        <f t="shared" si="10"/>
        <v>122430912.67999996</v>
      </c>
      <c r="I19" s="21">
        <v>123341909.7095</v>
      </c>
      <c r="J19" s="75">
        <v>21766219.360499997</v>
      </c>
      <c r="K19" s="38">
        <f>I19+J19</f>
        <v>145108129.06999999</v>
      </c>
      <c r="L19" s="38">
        <v>142306127.88016883</v>
      </c>
      <c r="M19" s="38">
        <v>114184217.97</v>
      </c>
      <c r="N19" s="47"/>
      <c r="O19" s="43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50">
        <f t="shared" si="1"/>
        <v>283802478.83510596</v>
      </c>
      <c r="AA19" s="50">
        <f t="shared" si="2"/>
        <v>283806832.07897806</v>
      </c>
      <c r="AB19" s="53">
        <v>192103600.88</v>
      </c>
      <c r="AC19" s="57">
        <f>+AA19-AB19</f>
        <v>91703231.198978066</v>
      </c>
    </row>
    <row r="20" spans="1:29" s="12" customFormat="1" ht="29.25" customHeight="1" x14ac:dyDescent="0.25">
      <c r="A20" s="85" t="s">
        <v>20</v>
      </c>
      <c r="B20" s="86"/>
      <c r="C20" s="21">
        <f>+C5+C8+C11+C14+C15+C16+C17+C18+C19</f>
        <v>7962548543</v>
      </c>
      <c r="D20" s="21">
        <f>+D5+D8+D11+D14+D15+D16+D17+D18+D19</f>
        <v>1299138290</v>
      </c>
      <c r="E20" s="21">
        <f>+C20+D20</f>
        <v>9261686833</v>
      </c>
      <c r="F20" s="21">
        <f>+F5+F8+F11+F14+F15+F16+F17+F18+F19</f>
        <v>940349331.15624988</v>
      </c>
      <c r="G20" s="21">
        <f>+G5+G8+G11+G14+G15+G16+G17+G18+G19</f>
        <v>4215783518.1900001</v>
      </c>
      <c r="H20" s="21">
        <f>+H5+H8+H11+H14+H15+H16+H17+H18+H19</f>
        <v>5156132849.3462505</v>
      </c>
      <c r="I20" s="38">
        <f t="shared" ref="I20" si="12">+I5+I8+I11+I14+I15+I16+I17+I18+I19</f>
        <v>5479634532.4981947</v>
      </c>
      <c r="J20" s="38">
        <f>+J5+J8+J11+J14+J15+J16+J17+J18+J19</f>
        <v>899643704.42422557</v>
      </c>
      <c r="K20" s="38">
        <f>+K5+K8+K11+K14+K15+K16+K17+K18+K19</f>
        <v>6379278236.9224205</v>
      </c>
      <c r="L20" s="21">
        <f>+L5+L8+L11+L14+L15+L16+L17+L18+L19</f>
        <v>5531099649.2745047</v>
      </c>
      <c r="M20" s="21">
        <f>+M5+M8+M11+M14+M15+M16+M17+M18+M19</f>
        <v>4519771174.5246067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58"/>
      <c r="AA20" s="59"/>
      <c r="AB20" s="54"/>
      <c r="AC20" s="51"/>
    </row>
    <row r="21" spans="1:29" s="12" customFormat="1" ht="29.25" customHeight="1" x14ac:dyDescent="0.2">
      <c r="A21" s="79" t="s">
        <v>23</v>
      </c>
      <c r="B21" s="80"/>
      <c r="C21" s="80"/>
      <c r="D21" s="80"/>
      <c r="E21" s="80"/>
      <c r="F21" s="80"/>
      <c r="G21" s="80"/>
      <c r="H21" s="22" t="s">
        <v>21</v>
      </c>
      <c r="I21" s="22"/>
      <c r="J21" s="22"/>
      <c r="K21" s="22"/>
      <c r="L21" s="22"/>
      <c r="M21" s="22"/>
      <c r="N21" s="28"/>
      <c r="O21" s="43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58"/>
      <c r="AA21" s="60"/>
      <c r="AB21" s="51"/>
      <c r="AC21" s="51"/>
    </row>
    <row r="22" spans="1:29" s="12" customFormat="1" ht="29.25" customHeight="1" x14ac:dyDescent="0.2">
      <c r="A22" s="66"/>
      <c r="B22" s="66"/>
      <c r="C22" s="67"/>
      <c r="D22" s="67"/>
      <c r="E22" s="67"/>
      <c r="F22" s="68"/>
      <c r="G22" s="68"/>
      <c r="H22" s="67"/>
      <c r="I22" s="67"/>
      <c r="J22" s="67"/>
      <c r="K22" s="67"/>
      <c r="L22" s="67"/>
      <c r="M22" s="67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58"/>
      <c r="AA22" s="61"/>
      <c r="AB22" s="51"/>
      <c r="AC22" s="51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1"/>
      <c r="AA23" s="60"/>
      <c r="AB23" s="51"/>
      <c r="AC23" s="51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51"/>
      <c r="AA24" s="60"/>
      <c r="AB24" s="51"/>
      <c r="AC24" s="51"/>
    </row>
    <row r="25" spans="1:29" s="12" customFormat="1" ht="29.25" customHeight="1" x14ac:dyDescent="0.2">
      <c r="A25" s="1"/>
      <c r="B25" s="1"/>
      <c r="C25" s="4"/>
      <c r="D25" s="4"/>
      <c r="E25" s="4"/>
      <c r="F25" s="63"/>
      <c r="G25" s="28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1"/>
      <c r="AA25" s="60"/>
      <c r="AB25" s="51"/>
      <c r="AC25" s="51"/>
    </row>
    <row r="26" spans="1:29" s="12" customFormat="1" ht="29.25" customHeight="1" x14ac:dyDescent="0.2">
      <c r="A26" s="1"/>
      <c r="B26" s="1"/>
      <c r="C26" s="4"/>
      <c r="D26" s="4"/>
      <c r="E26" s="4"/>
      <c r="F26" s="63"/>
      <c r="G26" s="63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1"/>
      <c r="AA26" s="60"/>
      <c r="AB26" s="51"/>
      <c r="AC26" s="51"/>
    </row>
    <row r="27" spans="1:29" s="12" customFormat="1" ht="29.25" customHeight="1" x14ac:dyDescent="0.2">
      <c r="A27" s="1"/>
      <c r="B27" s="1"/>
      <c r="C27" s="4"/>
      <c r="D27" s="4"/>
      <c r="E27" s="4"/>
      <c r="F27" s="63"/>
      <c r="G27" s="63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1"/>
      <c r="AA27" s="62"/>
      <c r="AB27" s="51"/>
      <c r="AC27" s="51"/>
    </row>
    <row r="28" spans="1:29" s="12" customFormat="1" ht="29.25" customHeight="1" x14ac:dyDescent="0.25">
      <c r="A28" s="1"/>
      <c r="B28" s="1"/>
      <c r="C28" s="5"/>
      <c r="D28" s="5"/>
      <c r="E28" s="5"/>
      <c r="F28" s="64"/>
      <c r="G28" s="64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1"/>
      <c r="AA28" s="51"/>
      <c r="AB28" s="51"/>
      <c r="AC28" s="51"/>
    </row>
    <row r="29" spans="1:29" s="12" customFormat="1" ht="29.25" customHeight="1" x14ac:dyDescent="0.25">
      <c r="A29" s="1"/>
      <c r="B29" s="1"/>
      <c r="C29" s="5"/>
      <c r="D29" s="5"/>
      <c r="E29" s="5"/>
      <c r="F29" s="64"/>
      <c r="G29" s="64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1"/>
      <c r="AA29" s="51"/>
      <c r="AB29" s="51"/>
      <c r="AC29" s="51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2020-02-19T12:24:40Z</cp:lastPrinted>
  <dcterms:created xsi:type="dcterms:W3CDTF">2007-11-29T09:10:22Z</dcterms:created>
  <dcterms:modified xsi:type="dcterms:W3CDTF">2022-05-26T14:06:08Z</dcterms:modified>
</cp:coreProperties>
</file>