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2\03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L18" i="5"/>
  <c r="L16" i="5"/>
  <c r="L15" i="5"/>
  <c r="L14" i="5"/>
  <c r="L13" i="5"/>
  <c r="L11" i="5" s="1"/>
  <c r="L12" i="5"/>
  <c r="L10" i="5"/>
  <c r="L9" i="5"/>
  <c r="L8" i="5"/>
  <c r="I13" i="5" l="1"/>
  <c r="J11" i="5"/>
  <c r="I11" i="5"/>
  <c r="J8" i="5"/>
  <c r="I8" i="5"/>
  <c r="G11" i="5"/>
  <c r="G8" i="5"/>
  <c r="G5" i="5"/>
  <c r="K19" i="5" l="1"/>
  <c r="H19" i="5"/>
  <c r="C19" i="5"/>
  <c r="E19" i="5" s="1"/>
  <c r="K18" i="5"/>
  <c r="H18" i="5"/>
  <c r="E18" i="5"/>
  <c r="K17" i="5"/>
  <c r="H17" i="5"/>
  <c r="E17" i="5"/>
  <c r="K16" i="5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H13" i="5"/>
  <c r="C13" i="5"/>
  <c r="E13" i="5" s="1"/>
  <c r="K12" i="5"/>
  <c r="H12" i="5"/>
  <c r="E12" i="5"/>
  <c r="K10" i="5"/>
  <c r="H10" i="5"/>
  <c r="E10" i="5"/>
  <c r="K9" i="5"/>
  <c r="H9" i="5"/>
  <c r="E9" i="5"/>
  <c r="K7" i="5"/>
  <c r="H7" i="5"/>
  <c r="E7" i="5"/>
  <c r="K6" i="5"/>
  <c r="H6" i="5"/>
  <c r="E6" i="5"/>
  <c r="E11" i="5" l="1"/>
  <c r="H11" i="5"/>
  <c r="M11" i="5"/>
  <c r="K11" i="5"/>
  <c r="F11" i="5"/>
  <c r="D11" i="5"/>
  <c r="C11" i="5"/>
  <c r="K8" i="5"/>
  <c r="E8" i="5"/>
  <c r="M8" i="5"/>
  <c r="H8" i="5"/>
  <c r="F8" i="5"/>
  <c r="D8" i="5"/>
  <c r="C8" i="5"/>
  <c r="H5" i="5"/>
  <c r="M5" i="5"/>
  <c r="L5" i="5"/>
  <c r="K5" i="5"/>
  <c r="J5" i="5"/>
  <c r="I5" i="5"/>
  <c r="F5" i="5"/>
  <c r="E5" i="5"/>
  <c r="D5" i="5"/>
  <c r="C5" i="5"/>
  <c r="D20" i="5" l="1"/>
  <c r="G20" i="5"/>
  <c r="H20" i="5"/>
  <c r="I20" i="5"/>
  <c r="C20" i="5"/>
  <c r="J20" i="5"/>
  <c r="L20" i="5"/>
  <c r="F20" i="5"/>
  <c r="M20" i="5"/>
  <c r="K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E20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<sst xmlns="http://schemas.openxmlformats.org/spreadsheetml/2006/main" count="47" uniqueCount="31">
  <si>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</si>
  <si>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</si>
  <si>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</si>
  <si>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</si>
  <si>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</si>
  <si>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</si>
  <si>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</si>
  <si>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</si>
  <si>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</si>
  <si>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</si>
  <si>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</si>
  <si>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</si>
  <si>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</si>
  <si>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</si>
  <si>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</si>
  <si>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</si>
  <si>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</si>
  <si>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</si>
  <si>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</si>
  <si>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</si>
  <si>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</si>
  <si>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</si>
  <si>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</si>
  <si>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</si>
  <si>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31.03.2022</t>
  </si>
  <si>
    <t>Funds received from the EC based on submitted applications for payment up to  31.03.2022</t>
  </si>
  <si>
    <t>Total funds received from the EC up to  31.03.2022</t>
  </si>
  <si>
    <t>Paid up to  31.03.2022</t>
  </si>
  <si>
    <t>Total paid up to 31.03.2022</t>
  </si>
  <si>
    <t>Total public expenditure declared to the EC with Payment claims
 as per  31.03.2022</t>
  </si>
  <si>
    <t>Total public expenditure certified to the EC with Annual Accounts 
as per 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</si>
</sst>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6" sqref="O16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7" t="s">
        <v>0</v>
      </c>
      <c r="B2" s="88" t="s">
        <v>1</v>
      </c>
      <c r="C2" s="90" t="s">
        <v>2</v>
      </c>
      <c r="D2" s="90" t="s">
        <v>3</v>
      </c>
      <c r="E2" s="90" t="s">
        <v>4</v>
      </c>
      <c r="F2" s="83" t="s">
        <v>24</v>
      </c>
      <c r="G2" s="83" t="s">
        <v>25</v>
      </c>
      <c r="H2" s="83" t="s">
        <v>26</v>
      </c>
      <c r="I2" s="92" t="s">
        <v>27</v>
      </c>
      <c r="J2" s="93"/>
      <c r="K2" s="83" t="s">
        <v>28</v>
      </c>
      <c r="L2" s="81" t="s">
        <v>29</v>
      </c>
      <c r="M2" s="81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7"/>
      <c r="B3" s="89"/>
      <c r="C3" s="91"/>
      <c r="D3" s="91"/>
      <c r="E3" s="91"/>
      <c r="F3" s="94"/>
      <c r="G3" s="94"/>
      <c r="H3" s="94"/>
      <c r="I3" s="35" t="s">
        <v>5</v>
      </c>
      <c r="J3" s="36" t="s">
        <v>6</v>
      </c>
      <c r="K3" s="84"/>
      <c r="L3" s="82"/>
      <c r="M3" s="8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1">
        <v>11</v>
      </c>
      <c r="L4" s="71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723291692</v>
      </c>
      <c r="H5" s="21">
        <f t="shared" si="0"/>
        <v>883952590.54999995</v>
      </c>
      <c r="I5" s="38">
        <f>+I6+I7</f>
        <v>925669417.96514273</v>
      </c>
      <c r="J5" s="38">
        <f>+J6+J7</f>
        <v>163353426.69973108</v>
      </c>
      <c r="K5" s="21">
        <f>K6+K7</f>
        <v>1089022844.6648738</v>
      </c>
      <c r="L5" s="38">
        <f>L6+L7</f>
        <v>938307236.49860001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2129943550.2809002</v>
      </c>
      <c r="AB5" s="51">
        <v>1461442349.48</v>
      </c>
      <c r="AC5" s="52">
        <f>+AA5-AB5</f>
        <v>668501200.80090022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70">
        <v>55844296.543750003</v>
      </c>
      <c r="G6" s="37">
        <v>348098075.02999991</v>
      </c>
      <c r="H6" s="37">
        <f>F6+G6</f>
        <v>403942371.5737499</v>
      </c>
      <c r="I6" s="72">
        <v>403594050.21828294</v>
      </c>
      <c r="J6" s="73">
        <v>71222479.450285226</v>
      </c>
      <c r="K6" s="37">
        <f>I6+J6</f>
        <v>474816529.66856813</v>
      </c>
      <c r="L6" s="37">
        <v>456355934.30029595</v>
      </c>
      <c r="M6" s="37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928646168.72578549</v>
      </c>
      <c r="AA6" s="53">
        <f>+K6*1.95583</f>
        <v>928660413.22167563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70">
        <v>104816602.00624999</v>
      </c>
      <c r="G7" s="37">
        <v>375193616.97000003</v>
      </c>
      <c r="H7" s="37">
        <f>F7+G7</f>
        <v>480010218.97625005</v>
      </c>
      <c r="I7" s="72">
        <v>522075367.74685985</v>
      </c>
      <c r="J7" s="73">
        <v>92130947.249445856</v>
      </c>
      <c r="K7" s="37">
        <f>I7+J7</f>
        <v>614206314.9963057</v>
      </c>
      <c r="L7" s="37">
        <v>481951302.198304</v>
      </c>
      <c r="M7" s="37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1201264710.8697746</v>
      </c>
      <c r="AA7" s="53">
        <f t="shared" ref="AA7:AA19" si="2">+K7*1.95583</f>
        <v>1201283137.0592246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>G9+G10</f>
        <v>580301071.75999999</v>
      </c>
      <c r="H8" s="21">
        <f>H9+H10</f>
        <v>717510237.38125002</v>
      </c>
      <c r="I8" s="38">
        <f>+I9+I10</f>
        <v>766225369.23210025</v>
      </c>
      <c r="J8" s="38">
        <f>+J9+J10</f>
        <v>135216241.62919417</v>
      </c>
      <c r="K8" s="21">
        <f t="shared" si="3"/>
        <v>901441610.86129451</v>
      </c>
      <c r="L8" s="38">
        <f>L9+L10</f>
        <v>759395715.44698238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1763039502.5225198</v>
      </c>
      <c r="AA8" s="50">
        <f t="shared" si="2"/>
        <v>1763066545.7708457</v>
      </c>
      <c r="AB8" s="51">
        <v>942880842.37</v>
      </c>
      <c r="AC8" s="52">
        <f>+AA8-AB8</f>
        <v>820185703.40084565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0">
        <v>32248568.208749998</v>
      </c>
      <c r="G9" s="77">
        <v>141741897.71000001</v>
      </c>
      <c r="H9" s="37">
        <f>F9+G9</f>
        <v>173990465.91875002</v>
      </c>
      <c r="I9" s="72">
        <v>183147856.35953194</v>
      </c>
      <c r="J9" s="73">
        <v>32320209.945799753</v>
      </c>
      <c r="K9" s="37">
        <f>I9+J9</f>
        <v>215468066.30533171</v>
      </c>
      <c r="L9" s="37">
        <f>186661119.444729-490992.86+2268269.9/1.9558</f>
        <v>187329892.35832548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421412444.07996774</v>
      </c>
      <c r="AA9" s="53">
        <f t="shared" si="2"/>
        <v>421418908.12195688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0">
        <v>104960597.41249999</v>
      </c>
      <c r="G10" s="77">
        <v>438559174.05000001</v>
      </c>
      <c r="H10" s="37">
        <f>F10+G10</f>
        <v>543519771.46249998</v>
      </c>
      <c r="I10" s="72">
        <v>583077512.87256837</v>
      </c>
      <c r="J10" s="73">
        <v>102896031.68339442</v>
      </c>
      <c r="K10" s="37">
        <f>I10+J10</f>
        <v>685973544.5559628</v>
      </c>
      <c r="L10" s="37">
        <f>568812515.957664-4200200.38+14577569.99/1.9558</f>
        <v>572065823.0886569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1341627058.4425521</v>
      </c>
      <c r="AA10" s="53">
        <f t="shared" si="2"/>
        <v>1341647637.6488886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294946948.26999998</v>
      </c>
      <c r="H11" s="21">
        <f t="shared" si="4"/>
        <v>352704131.47750002</v>
      </c>
      <c r="I11" s="38">
        <f>+I12+I13</f>
        <v>419718064.6787591</v>
      </c>
      <c r="J11" s="38">
        <f>+J12+J13</f>
        <v>67425353.590369225</v>
      </c>
      <c r="K11" s="21">
        <f t="shared" si="4"/>
        <v>487143418.26912832</v>
      </c>
      <c r="L11" s="38">
        <f>L12+L13</f>
        <v>376838105.38833737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952755097.4507612</v>
      </c>
      <c r="AA11" s="50">
        <f t="shared" si="2"/>
        <v>952769711.75330925</v>
      </c>
      <c r="AB11" s="53">
        <v>508734585.13999999</v>
      </c>
      <c r="AC11" s="52">
        <f>+AA11-AB11</f>
        <v>444035126.61330926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78">
        <v>63304059.349999994</v>
      </c>
      <c r="H12" s="37">
        <f t="shared" ref="H12:H15" si="5">F12+G12</f>
        <v>81645823.237499997</v>
      </c>
      <c r="I12" s="72">
        <v>104666588.71953008</v>
      </c>
      <c r="J12" s="74">
        <v>18470574.479917072</v>
      </c>
      <c r="K12" s="37">
        <f t="shared" ref="K12" si="6">I12+J12</f>
        <v>123137163.19944715</v>
      </c>
      <c r="L12" s="69">
        <f>79210136.2562634+1865944.75+1370983.6/1.9558</f>
        <v>81777064.542412296</v>
      </c>
      <c r="M12" s="69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240831663.78547874</v>
      </c>
      <c r="AA12" s="53">
        <f t="shared" si="2"/>
        <v>240835357.90037471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4" si="7">+C13+D13</f>
        <v>470256708</v>
      </c>
      <c r="F13" s="37">
        <v>39415419.32</v>
      </c>
      <c r="G13" s="77">
        <v>231642888.92000002</v>
      </c>
      <c r="H13" s="37">
        <f t="shared" si="5"/>
        <v>271058308.24000001</v>
      </c>
      <c r="I13" s="72">
        <f>277410414.959229+37641061</f>
        <v>315051475.95922899</v>
      </c>
      <c r="J13" s="73">
        <v>48954779.110452153</v>
      </c>
      <c r="K13" s="37">
        <f>I13+J13</f>
        <v>364006255.06968117</v>
      </c>
      <c r="L13" s="37">
        <f>285112578.024338+5888253.7+7940957/1.9558</f>
        <v>295061040.84592509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711923433.66528237</v>
      </c>
      <c r="AA13" s="53">
        <f t="shared" si="2"/>
        <v>711934353.85293448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133160439.62625001</v>
      </c>
      <c r="G14" s="38">
        <v>681638017.42000008</v>
      </c>
      <c r="H14" s="38">
        <f t="shared" si="5"/>
        <v>814798457.0462501</v>
      </c>
      <c r="I14" s="21">
        <v>939227648.72838259</v>
      </c>
      <c r="J14" s="75">
        <v>165746055.65794986</v>
      </c>
      <c r="K14" s="38">
        <f t="shared" ref="K14:K15" si="8">I14+J14</f>
        <v>1104973704.3863325</v>
      </c>
      <c r="L14" s="38">
        <f>864484798.210451+20005954.71+36236103.39/1.9558</f>
        <v>903018262.57890284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2161107571.0387893</v>
      </c>
      <c r="AA14" s="50">
        <f t="shared" si="2"/>
        <v>2161140720.2499208</v>
      </c>
      <c r="AB14" s="53">
        <v>1591964903.49</v>
      </c>
      <c r="AC14" s="52">
        <f>+AA14-AB14</f>
        <v>569175816.75992084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783736050.99000001</v>
      </c>
      <c r="H15" s="38">
        <f t="shared" si="5"/>
        <v>923335035.68000007</v>
      </c>
      <c r="I15" s="76">
        <v>999335809.38897109</v>
      </c>
      <c r="J15" s="76">
        <v>139030513.63046262</v>
      </c>
      <c r="K15" s="38">
        <f t="shared" si="8"/>
        <v>1138366323.0194337</v>
      </c>
      <c r="L15" s="38">
        <f>959424967.026281+38654332.74+1540176.4+21718301.98/1.9558</f>
        <v>1010724037.9721916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2226416854.5614085</v>
      </c>
      <c r="AA15" s="50">
        <f t="shared" si="2"/>
        <v>2226451005.5510988</v>
      </c>
      <c r="AB15" s="53">
        <v>1226822694.46</v>
      </c>
      <c r="AC15" s="52">
        <f>+AA15-AB15</f>
        <v>999628311.09109879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ref="E16:E19" si="9">+C16+D16</f>
        <v>1577206550</v>
      </c>
      <c r="F16" s="38">
        <v>135076995.83625001</v>
      </c>
      <c r="G16" s="38">
        <v>796014805.12999988</v>
      </c>
      <c r="H16" s="38">
        <f>F16+G16</f>
        <v>931091800.96624994</v>
      </c>
      <c r="I16" s="21">
        <v>1022560117.0740001</v>
      </c>
      <c r="J16" s="75">
        <v>180451785.366</v>
      </c>
      <c r="K16" s="38">
        <f>I16+J16</f>
        <v>1203011902.4400001</v>
      </c>
      <c r="L16" s="38">
        <f>943054488.807649+72730121.41+83241486.28/1.9558</f>
        <v>1058345959.1694845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2352850678.7921519</v>
      </c>
      <c r="AA16" s="50">
        <f t="shared" si="2"/>
        <v>2352886769.1492252</v>
      </c>
      <c r="AB16" s="53">
        <v>1216935553</v>
      </c>
      <c r="AC16" s="52">
        <f>+AA16-AB16</f>
        <v>1135951216.1492252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9"/>
        <v>102000000</v>
      </c>
      <c r="F17" s="38">
        <v>6502500</v>
      </c>
      <c r="G17" s="38">
        <v>95497500</v>
      </c>
      <c r="H17" s="38">
        <f t="shared" ref="H17:H19" si="10">F17+G17</f>
        <v>102000000</v>
      </c>
      <c r="I17" s="21">
        <v>102000000</v>
      </c>
      <c r="J17" s="75">
        <v>0</v>
      </c>
      <c r="K17" s="38">
        <f t="shared" ref="K17:K18" si="11">I17+J17</f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9"/>
        <v>280469251</v>
      </c>
      <c r="F18" s="38">
        <v>25794295.384999998</v>
      </c>
      <c r="G18" s="38">
        <v>123072889.76000002</v>
      </c>
      <c r="H18" s="38">
        <f t="shared" si="10"/>
        <v>148867185.14500001</v>
      </c>
      <c r="I18" s="21">
        <v>145811738.24044156</v>
      </c>
      <c r="J18" s="75">
        <v>25731483.218901452</v>
      </c>
      <c r="K18" s="38">
        <f t="shared" si="11"/>
        <v>171543221.45934302</v>
      </c>
      <c r="L18" s="38">
        <f>160920673.867471-641024.25+2892995.89/1.9558</f>
        <v>161758837.61726648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335504232.53018308</v>
      </c>
      <c r="AA18" s="50">
        <f t="shared" si="2"/>
        <v>335509378.82682687</v>
      </c>
      <c r="AB18" s="53">
        <v>184210896</v>
      </c>
      <c r="AC18" s="52">
        <f>+AA18-AB18</f>
        <v>151298482.82682687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9"/>
        <v>143252459</v>
      </c>
      <c r="F19" s="38">
        <v>13723121.170000002</v>
      </c>
      <c r="G19" s="38">
        <v>111032525.82999995</v>
      </c>
      <c r="H19" s="38">
        <f t="shared" si="10"/>
        <v>124755646.99999996</v>
      </c>
      <c r="I19" s="21">
        <v>121843462.97952051</v>
      </c>
      <c r="J19" s="75">
        <v>21501787.584621266</v>
      </c>
      <c r="K19" s="38">
        <f>I19+J19</f>
        <v>143345250.56414178</v>
      </c>
      <c r="L19" s="38">
        <f>130066340.898865+7630579.23</f>
        <v>137696920.128865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280354641.05334848</v>
      </c>
      <c r="AA19" s="50">
        <f t="shared" si="2"/>
        <v>280358941.41086543</v>
      </c>
      <c r="AB19" s="53">
        <v>192103600.88</v>
      </c>
      <c r="AC19" s="57">
        <f>+AA19-AB19</f>
        <v>88255340.530865431</v>
      </c>
    </row>
    <row r="20" spans="1:29" s="12" customFormat="1" ht="29.25" customHeight="1" x14ac:dyDescent="0.25">
      <c r="A20" s="85" t="s">
        <v>20</v>
      </c>
      <c r="B20" s="86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4189531501.1599998</v>
      </c>
      <c r="H20" s="21">
        <f>+H5+H8+H11+H14+H15+H16+H17+H18+H19</f>
        <v>4999015085.2462502</v>
      </c>
      <c r="I20" s="38">
        <f t="shared" ref="I20" si="12">+I5+I8+I11+I14+I15+I16+I17+I18+I19</f>
        <v>5442391628.2873182</v>
      </c>
      <c r="J20" s="38">
        <f>+J5+J8+J11+J14+J15+J16+J17+J18+J19</f>
        <v>898456647.37722957</v>
      </c>
      <c r="K20" s="38">
        <f>+K5+K8+K11+K14+K15+K16+K17+K18+K19</f>
        <v>6340848275.6645489</v>
      </c>
      <c r="L20" s="21">
        <f>+L5+L8+L11+L14+L15+L16+L17+L18+L19</f>
        <v>5448086639.3706303</v>
      </c>
      <c r="M20" s="21">
        <f>+M5+M8+M11+M14+M15+M16+M17+M18+M19</f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9" t="s">
        <v>23</v>
      </c>
      <c r="B21" s="80"/>
      <c r="C21" s="80"/>
      <c r="D21" s="80"/>
      <c r="E21" s="80"/>
      <c r="F21" s="80"/>
      <c r="G21" s="80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2022-05-03T09:06:38Z</dcterms:modified>
</cp:coreProperties>
</file>