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СО\public\SPARVKI\SCF spravki\INTERNET\2014-2020\2021\11.2021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L20" i="5" l="1"/>
  <c r="K19" i="5"/>
  <c r="I19" i="5"/>
  <c r="H19" i="5"/>
  <c r="C19" i="5"/>
  <c r="E19" i="5" s="1"/>
  <c r="K18" i="5"/>
  <c r="H18" i="5"/>
  <c r="E18" i="5"/>
  <c r="K17" i="5"/>
  <c r="H17" i="5"/>
  <c r="E17" i="5"/>
  <c r="I16" i="5"/>
  <c r="K16" i="5" s="1"/>
  <c r="H16" i="5"/>
  <c r="E16" i="5"/>
  <c r="D16" i="5"/>
  <c r="K15" i="5"/>
  <c r="H15" i="5"/>
  <c r="E15" i="5"/>
  <c r="C15" i="5"/>
  <c r="K14" i="5"/>
  <c r="H14" i="5"/>
  <c r="E14" i="5"/>
  <c r="C14" i="5"/>
  <c r="K13" i="5"/>
  <c r="I13" i="5"/>
  <c r="H13" i="5"/>
  <c r="C13" i="5"/>
  <c r="E13" i="5" s="1"/>
  <c r="E11" i="5" s="1"/>
  <c r="K12" i="5"/>
  <c r="H12" i="5"/>
  <c r="H11" i="5" s="1"/>
  <c r="E12" i="5"/>
  <c r="M11" i="5"/>
  <c r="L11" i="5"/>
  <c r="K11" i="5"/>
  <c r="J11" i="5"/>
  <c r="I11" i="5"/>
  <c r="G11" i="5"/>
  <c r="F11" i="5"/>
  <c r="D11" i="5"/>
  <c r="C11" i="5"/>
  <c r="K10" i="5"/>
  <c r="H10" i="5"/>
  <c r="E10" i="5"/>
  <c r="K9" i="5"/>
  <c r="K8" i="5" s="1"/>
  <c r="H9" i="5"/>
  <c r="E9" i="5"/>
  <c r="E8" i="5" s="1"/>
  <c r="M8" i="5"/>
  <c r="L8" i="5"/>
  <c r="J8" i="5"/>
  <c r="I8" i="5"/>
  <c r="H8" i="5"/>
  <c r="G8" i="5"/>
  <c r="F8" i="5"/>
  <c r="D8" i="5"/>
  <c r="D20" i="5" s="1"/>
  <c r="C8" i="5"/>
  <c r="K7" i="5"/>
  <c r="H7" i="5"/>
  <c r="E7" i="5"/>
  <c r="K6" i="5"/>
  <c r="H6" i="5"/>
  <c r="H5" i="5" s="1"/>
  <c r="H20" i="5" s="1"/>
  <c r="E6" i="5"/>
  <c r="M5" i="5"/>
  <c r="M20" i="5" s="1"/>
  <c r="L5" i="5"/>
  <c r="K5" i="5"/>
  <c r="J5" i="5"/>
  <c r="J20" i="5" s="1"/>
  <c r="I5" i="5"/>
  <c r="I20" i="5" s="1"/>
  <c r="G5" i="5"/>
  <c r="G20" i="5" s="1"/>
  <c r="F5" i="5"/>
  <c r="F20" i="5" s="1"/>
  <c r="E5" i="5"/>
  <c r="D5" i="5"/>
  <c r="C5" i="5"/>
  <c r="C20" i="5" s="1"/>
  <c r="E20" i="5" s="1"/>
  <c r="K20" i="5" l="1"/>
  <c r="AA8" i="5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1" i="5"/>
  <c r="Z12" i="5"/>
  <c r="Z13" i="5"/>
  <c r="Z14" i="5"/>
  <c r="Z15" i="5"/>
  <c r="Z16" i="5"/>
  <c r="Z17" i="5"/>
  <c r="Z18" i="5"/>
  <c r="Z19" i="5"/>
  <c r="AA6" i="5" l="1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<sst xmlns="http://schemas.openxmlformats.org/spreadsheetml/2006/main" count="47" uniqueCount="31">
  <si>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</si>
  <si>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</si>
  <si>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</si>
  <si>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</si>
  <si>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</si>
  <si>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</si>
  <si>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</si>
  <si>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</si>
  <si>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</si>
  <si>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</si>
  <si>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</si>
  <si>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</si>
  <si>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</si>
  <si>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</si>
  <si>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</si>
  <si>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</si>
  <si>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</si>
  <si>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</si>
  <si>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</si>
  <si>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</si>
  <si>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</si>
  <si>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</si>
  <si>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</si>
  <si>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</si>
  <si>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30.11.2021</t>
  </si>
  <si>
    <t>Funds received from the EC based on submitted applications for payment up to 30.11.2021</t>
  </si>
  <si>
    <t>Total funds received from the EC up to 30.11.2021</t>
  </si>
  <si>
    <t>Paid up to 30.11.2021</t>
  </si>
  <si>
    <t>Total paid up to 30.11.2021</t>
  </si>
  <si>
    <t>Total public expenditure declared to the EC with Payment claims
 as per 30.11.2021</t>
  </si>
  <si>
    <t>Total public expenditure certified to the EC with Annual Accounts 
as per 30.11.2021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</si>
</sst>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172" fontId="9" fillId="2" borderId="1" xfId="1" applyNumberFormat="1" applyFont="1" applyFill="1" applyBorder="1" applyAlignment="1">
      <alignment horizontal="right" vertical="center"/>
    </xf>
    <xf numFmtId="3" fontId="8" fillId="2" borderId="1" xfId="1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170" fontId="8" fillId="2" borderId="1" xfId="1" applyNumberFormat="1" applyFont="1" applyFill="1" applyBorder="1" applyAlignment="1">
      <alignment horizontal="right" vertical="center"/>
    </xf>
    <xf numFmtId="167" fontId="1" fillId="2" borderId="1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170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4" sqref="N14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6" customWidth="1"/>
    <col min="7" max="7" width="19.42578125" style="66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6" customWidth="1"/>
    <col min="27" max="27" width="28.42578125" style="56" customWidth="1"/>
    <col min="28" max="28" width="13.5703125" style="56" customWidth="1"/>
    <col min="29" max="29" width="24.28515625" style="56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50"/>
      <c r="AA1" s="50"/>
      <c r="AB1" s="50"/>
      <c r="AC1" s="50"/>
    </row>
    <row r="2" spans="1:29" s="10" customFormat="1" ht="12.75" customHeight="1" x14ac:dyDescent="0.25">
      <c r="A2" s="86" t="s">
        <v>0</v>
      </c>
      <c r="B2" s="87" t="s">
        <v>1</v>
      </c>
      <c r="C2" s="89" t="s">
        <v>2</v>
      </c>
      <c r="D2" s="89" t="s">
        <v>3</v>
      </c>
      <c r="E2" s="89" t="s">
        <v>4</v>
      </c>
      <c r="F2" s="82" t="s">
        <v>24</v>
      </c>
      <c r="G2" s="82" t="s">
        <v>25</v>
      </c>
      <c r="H2" s="82" t="s">
        <v>26</v>
      </c>
      <c r="I2" s="91" t="s">
        <v>27</v>
      </c>
      <c r="J2" s="92"/>
      <c r="K2" s="82" t="s">
        <v>28</v>
      </c>
      <c r="L2" s="80" t="s">
        <v>29</v>
      </c>
      <c r="M2" s="80" t="s">
        <v>30</v>
      </c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51"/>
      <c r="AA2" s="51"/>
      <c r="AB2" s="51"/>
      <c r="AC2" s="51"/>
    </row>
    <row r="3" spans="1:29" s="10" customFormat="1" ht="75" customHeight="1" x14ac:dyDescent="0.25">
      <c r="A3" s="86"/>
      <c r="B3" s="88"/>
      <c r="C3" s="90"/>
      <c r="D3" s="90"/>
      <c r="E3" s="90"/>
      <c r="F3" s="93"/>
      <c r="G3" s="93"/>
      <c r="H3" s="93"/>
      <c r="I3" s="35" t="s">
        <v>5</v>
      </c>
      <c r="J3" s="36" t="s">
        <v>6</v>
      </c>
      <c r="K3" s="83"/>
      <c r="L3" s="81"/>
      <c r="M3" s="81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51"/>
      <c r="AA3" s="51"/>
      <c r="AB3" s="51"/>
      <c r="AC3" s="51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73">
        <v>11</v>
      </c>
      <c r="L4" s="73">
        <v>12</v>
      </c>
      <c r="M4" s="20">
        <v>13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51"/>
      <c r="AA4" s="51"/>
      <c r="AB4" s="51"/>
      <c r="AC4" s="51"/>
    </row>
    <row r="5" spans="1:29" s="12" customFormat="1" ht="29.25" customHeight="1" x14ac:dyDescent="0.2">
      <c r="A5" s="30" t="s">
        <v>7</v>
      </c>
      <c r="B5" s="27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160660898.55000001</v>
      </c>
      <c r="G5" s="21">
        <f t="shared" si="0"/>
        <v>699543035.52999997</v>
      </c>
      <c r="H5" s="21">
        <f t="shared" si="0"/>
        <v>860203934.07999992</v>
      </c>
      <c r="I5" s="38">
        <f>+I6+I7</f>
        <v>887273923.02760673</v>
      </c>
      <c r="J5" s="38">
        <f>+J6+J7</f>
        <v>156577751.12251884</v>
      </c>
      <c r="K5" s="21">
        <f>K6+K7</f>
        <v>1043851674.1501255</v>
      </c>
      <c r="L5" s="38">
        <f>L6+L7</f>
        <v>908586243.58830166</v>
      </c>
      <c r="M5" s="21">
        <f t="shared" si="0"/>
        <v>687247016.93954396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52"/>
      <c r="AA5" s="52">
        <f>+AA6+AA7</f>
        <v>2041596419.8530397</v>
      </c>
      <c r="AB5" s="53">
        <v>1461442349.48</v>
      </c>
      <c r="AC5" s="54">
        <f>+AA5-AB5</f>
        <v>580154070.37303972</v>
      </c>
    </row>
    <row r="6" spans="1:29" ht="29.25" customHeight="1" outlineLevel="1" x14ac:dyDescent="0.25">
      <c r="A6" s="31" t="s">
        <v>9</v>
      </c>
      <c r="B6" s="32" t="s">
        <v>8</v>
      </c>
      <c r="C6" s="40">
        <v>438611756</v>
      </c>
      <c r="D6" s="40">
        <v>77402076</v>
      </c>
      <c r="E6" s="37">
        <f>+C6+D6</f>
        <v>516013832</v>
      </c>
      <c r="F6" s="72">
        <v>55844296.543750003</v>
      </c>
      <c r="G6" s="37">
        <v>334595815.98999995</v>
      </c>
      <c r="H6" s="37">
        <f>F6+G6</f>
        <v>390440112.53374994</v>
      </c>
      <c r="I6" s="74">
        <v>388968652.15218747</v>
      </c>
      <c r="J6" s="75">
        <v>68641526.850386024</v>
      </c>
      <c r="K6" s="37">
        <f>I6+J6</f>
        <v>457610179.00257349</v>
      </c>
      <c r="L6" s="37">
        <v>439028165.32876587</v>
      </c>
      <c r="M6" s="37">
        <v>358847845.75886703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52">
        <f>+K6*1.9558</f>
        <v>894993988.09323323</v>
      </c>
      <c r="AA6" s="55">
        <f>+K6*1.95583</f>
        <v>895007716.39860332</v>
      </c>
    </row>
    <row r="7" spans="1:29" ht="29.25" customHeight="1" outlineLevel="1" x14ac:dyDescent="0.25">
      <c r="A7" s="31" t="s">
        <v>10</v>
      </c>
      <c r="B7" s="32" t="s">
        <v>8</v>
      </c>
      <c r="C7" s="40">
        <v>1082143334</v>
      </c>
      <c r="D7" s="40">
        <v>190966473</v>
      </c>
      <c r="E7" s="37">
        <f>+C7+D7</f>
        <v>1273109807</v>
      </c>
      <c r="F7" s="72">
        <v>104816602.00624999</v>
      </c>
      <c r="G7" s="37">
        <v>364947219.54000002</v>
      </c>
      <c r="H7" s="37">
        <f>F7+G7</f>
        <v>469763821.54624999</v>
      </c>
      <c r="I7" s="74">
        <v>498305270.8754192</v>
      </c>
      <c r="J7" s="75">
        <v>87936224.272132799</v>
      </c>
      <c r="K7" s="37">
        <f>I7+J7</f>
        <v>586241495.14755201</v>
      </c>
      <c r="L7" s="37">
        <v>469558078.25953573</v>
      </c>
      <c r="M7" s="37">
        <v>328399171.180677</v>
      </c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52">
        <f t="shared" ref="Z7:Z19" si="1">+K7*1.9558</f>
        <v>1146571116.2095823</v>
      </c>
      <c r="AA7" s="55">
        <f t="shared" ref="AA7:AA19" si="2">+K7*1.95583</f>
        <v>1146588703.4544365</v>
      </c>
    </row>
    <row r="8" spans="1:29" s="12" customFormat="1" ht="29.25" customHeight="1" x14ac:dyDescent="0.2">
      <c r="A8" s="30" t="s">
        <v>11</v>
      </c>
      <c r="B8" s="27" t="s">
        <v>8</v>
      </c>
      <c r="C8" s="21">
        <f>C9+C10</f>
        <v>1474466160</v>
      </c>
      <c r="D8" s="21">
        <f t="shared" ref="D8:K8" si="3">D9+D10</f>
        <v>260199914</v>
      </c>
      <c r="E8" s="21">
        <f>E9+E10</f>
        <v>1734666074</v>
      </c>
      <c r="F8" s="21">
        <f t="shared" si="3"/>
        <v>137209165.62125</v>
      </c>
      <c r="G8" s="21">
        <f t="shared" si="3"/>
        <v>531963372.52999997</v>
      </c>
      <c r="H8" s="21">
        <f>H9+H10</f>
        <v>669172538.15124989</v>
      </c>
      <c r="I8" s="38">
        <f>+I9+I10</f>
        <v>708040147.95707846</v>
      </c>
      <c r="J8" s="38">
        <f>+J9+J10</f>
        <v>124948261.4041903</v>
      </c>
      <c r="K8" s="21">
        <f t="shared" si="3"/>
        <v>832988409.36126876</v>
      </c>
      <c r="L8" s="38">
        <f>L9+L10</f>
        <v>692287100.31700587</v>
      </c>
      <c r="M8" s="21">
        <f>M9+M10</f>
        <v>455514238.831523</v>
      </c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52">
        <f t="shared" si="1"/>
        <v>1629158731.0287695</v>
      </c>
      <c r="AA8" s="52">
        <f t="shared" si="2"/>
        <v>1629183720.6810503</v>
      </c>
      <c r="AB8" s="53">
        <v>942880842.37</v>
      </c>
      <c r="AC8" s="54">
        <f>+AA8-AB8</f>
        <v>686302878.3110503</v>
      </c>
    </row>
    <row r="9" spans="1:29" ht="29.25" customHeight="1" outlineLevel="1" x14ac:dyDescent="0.25">
      <c r="A9" s="31" t="s">
        <v>9</v>
      </c>
      <c r="B9" s="32" t="s">
        <v>8</v>
      </c>
      <c r="C9" s="40">
        <v>349712078</v>
      </c>
      <c r="D9" s="40">
        <v>61713898</v>
      </c>
      <c r="E9" s="37">
        <f>+C9+D9</f>
        <v>411425976</v>
      </c>
      <c r="F9" s="72">
        <v>32248568.208749998</v>
      </c>
      <c r="G9" s="39">
        <v>125162148.57000001</v>
      </c>
      <c r="H9" s="37">
        <f>F9+G9</f>
        <v>157410716.77875</v>
      </c>
      <c r="I9" s="74">
        <v>171866787.21430138</v>
      </c>
      <c r="J9" s="75">
        <v>30329433.037817888</v>
      </c>
      <c r="K9" s="37">
        <f>I9+J9</f>
        <v>202196220.25211927</v>
      </c>
      <c r="L9" s="37">
        <v>164988244.66203085</v>
      </c>
      <c r="M9" s="37">
        <v>91923548.433119997</v>
      </c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2">
        <f t="shared" si="1"/>
        <v>395455367.5690949</v>
      </c>
      <c r="AA9" s="55">
        <f t="shared" si="2"/>
        <v>395461433.45570242</v>
      </c>
      <c r="AB9" s="55"/>
    </row>
    <row r="10" spans="1:29" ht="29.25" customHeight="1" outlineLevel="1" x14ac:dyDescent="0.25">
      <c r="A10" s="31" t="s">
        <v>10</v>
      </c>
      <c r="B10" s="32" t="s">
        <v>8</v>
      </c>
      <c r="C10" s="40">
        <v>1124754082</v>
      </c>
      <c r="D10" s="40">
        <v>198486016</v>
      </c>
      <c r="E10" s="37">
        <f>+C10+D10</f>
        <v>1323240098</v>
      </c>
      <c r="F10" s="72">
        <v>104960597.41249999</v>
      </c>
      <c r="G10" s="39">
        <v>406801223.95999998</v>
      </c>
      <c r="H10" s="37">
        <f>F10+G10</f>
        <v>511761821.37249994</v>
      </c>
      <c r="I10" s="74">
        <v>536173360.74277705</v>
      </c>
      <c r="J10" s="75">
        <v>94618828.366372421</v>
      </c>
      <c r="K10" s="37">
        <f>I10+J10</f>
        <v>630792189.10914946</v>
      </c>
      <c r="L10" s="37">
        <v>527298855.654975</v>
      </c>
      <c r="M10" s="37">
        <v>363590690.39840299</v>
      </c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52">
        <f t="shared" si="1"/>
        <v>1233703363.4596746</v>
      </c>
      <c r="AA10" s="55">
        <f t="shared" si="2"/>
        <v>1233722287.2253478</v>
      </c>
      <c r="AB10" s="55"/>
    </row>
    <row r="11" spans="1:29" s="12" customFormat="1" ht="29.25" customHeight="1" x14ac:dyDescent="0.25">
      <c r="A11" s="30" t="s">
        <v>12</v>
      </c>
      <c r="B11" s="27" t="s">
        <v>8</v>
      </c>
      <c r="C11" s="21">
        <f>C12+C13</f>
        <v>595110177</v>
      </c>
      <c r="D11" s="21">
        <f t="shared" ref="D11:M11" si="4">D12+D13</f>
        <v>95133839</v>
      </c>
      <c r="E11" s="21">
        <f t="shared" si="4"/>
        <v>690244016</v>
      </c>
      <c r="F11" s="21">
        <f t="shared" si="4"/>
        <v>57757183.207499996</v>
      </c>
      <c r="G11" s="21">
        <f t="shared" si="4"/>
        <v>264282963.74000001</v>
      </c>
      <c r="H11" s="21">
        <f t="shared" si="4"/>
        <v>322040146.94749999</v>
      </c>
      <c r="I11" s="38">
        <f>+I12+I13</f>
        <v>399851416.26118845</v>
      </c>
      <c r="J11" s="38">
        <f>+J12+J13</f>
        <v>63963849.116212755</v>
      </c>
      <c r="K11" s="21">
        <f t="shared" si="4"/>
        <v>463815265.37740123</v>
      </c>
      <c r="L11" s="38">
        <f>L12+L13</f>
        <v>364322714.28060132</v>
      </c>
      <c r="M11" s="21">
        <f t="shared" si="4"/>
        <v>187692766.39743701</v>
      </c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52">
        <f t="shared" si="1"/>
        <v>907129896.02512133</v>
      </c>
      <c r="AA11" s="52">
        <f t="shared" si="2"/>
        <v>907143810.48308265</v>
      </c>
      <c r="AB11" s="55">
        <v>508734585.13999999</v>
      </c>
      <c r="AC11" s="54">
        <f>+AA11-AB11</f>
        <v>398409225.34308267</v>
      </c>
    </row>
    <row r="12" spans="1:29" s="14" customFormat="1" ht="29.25" customHeight="1" x14ac:dyDescent="0.25">
      <c r="A12" s="31" t="s">
        <v>13</v>
      </c>
      <c r="B12" s="32" t="s">
        <v>8</v>
      </c>
      <c r="C12" s="40">
        <v>186989211</v>
      </c>
      <c r="D12" s="40">
        <v>32998097</v>
      </c>
      <c r="E12" s="37">
        <f>+C12+D12</f>
        <v>219987308</v>
      </c>
      <c r="F12" s="37">
        <v>18341763.887499999</v>
      </c>
      <c r="G12" s="39">
        <v>58125315.719999999</v>
      </c>
      <c r="H12" s="37">
        <f t="shared" ref="H12:H19" si="5">F12+G12</f>
        <v>76467079.607500002</v>
      </c>
      <c r="I12" s="74">
        <v>97849174.795948982</v>
      </c>
      <c r="J12" s="76">
        <v>17267501.434579231</v>
      </c>
      <c r="K12" s="37">
        <f t="shared" ref="K12:K18" si="6">I12+J12</f>
        <v>115116676.23052821</v>
      </c>
      <c r="L12" s="71">
        <v>79210136.25626342</v>
      </c>
      <c r="M12" s="71">
        <v>33015810.350000001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52">
        <f t="shared" si="1"/>
        <v>225145195.37166706</v>
      </c>
      <c r="AA12" s="55">
        <f t="shared" si="2"/>
        <v>225148648.87195396</v>
      </c>
      <c r="AB12" s="55"/>
      <c r="AC12" s="57"/>
    </row>
    <row r="13" spans="1:29" s="12" customFormat="1" ht="29.25" customHeight="1" x14ac:dyDescent="0.25">
      <c r="A13" s="31" t="s">
        <v>14</v>
      </c>
      <c r="B13" s="32" t="s">
        <v>8</v>
      </c>
      <c r="C13" s="40">
        <f>352102522+56018444</f>
        <v>408120966</v>
      </c>
      <c r="D13" s="40">
        <v>62135742</v>
      </c>
      <c r="E13" s="37">
        <f t="shared" ref="E13:E19" si="7">+C13+D13</f>
        <v>470256708</v>
      </c>
      <c r="F13" s="37">
        <v>39415419.32</v>
      </c>
      <c r="G13" s="39">
        <v>206157648.02000001</v>
      </c>
      <c r="H13" s="37">
        <f t="shared" si="5"/>
        <v>245573067.34</v>
      </c>
      <c r="I13" s="74">
        <f>264612636.86259+37389604.6026495</f>
        <v>302002241.46523947</v>
      </c>
      <c r="J13" s="75">
        <v>46696347.681633525</v>
      </c>
      <c r="K13" s="37">
        <f>I13+J13</f>
        <v>348698589.146873</v>
      </c>
      <c r="L13" s="37">
        <v>285112578.02433789</v>
      </c>
      <c r="M13" s="37">
        <v>154676956.04743701</v>
      </c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52">
        <f t="shared" si="1"/>
        <v>681984700.65345418</v>
      </c>
      <c r="AA13" s="55">
        <f t="shared" si="2"/>
        <v>681995161.61112857</v>
      </c>
      <c r="AB13" s="55"/>
      <c r="AC13" s="58"/>
    </row>
    <row r="14" spans="1:29" s="14" customFormat="1" ht="29.25" customHeight="1" x14ac:dyDescent="0.25">
      <c r="A14" s="30" t="s">
        <v>15</v>
      </c>
      <c r="B14" s="27" t="s">
        <v>8</v>
      </c>
      <c r="C14" s="38">
        <f>1311704793+66095345</f>
        <v>1377800138</v>
      </c>
      <c r="D14" s="38">
        <v>231477320</v>
      </c>
      <c r="E14" s="21">
        <f t="shared" si="7"/>
        <v>1609277458</v>
      </c>
      <c r="F14" s="67">
        <v>133160439.62625001</v>
      </c>
      <c r="G14" s="38">
        <v>655002798.34000003</v>
      </c>
      <c r="H14" s="38">
        <f t="shared" si="5"/>
        <v>788163237.96625006</v>
      </c>
      <c r="I14" s="21">
        <v>916777415.6740998</v>
      </c>
      <c r="J14" s="41">
        <v>161784249.82484114</v>
      </c>
      <c r="K14" s="38">
        <f t="shared" si="6"/>
        <v>1078561665.4989409</v>
      </c>
      <c r="L14" s="38">
        <v>864484798.21045077</v>
      </c>
      <c r="M14" s="38">
        <v>579576538.01387703</v>
      </c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2">
        <f t="shared" si="1"/>
        <v>2109450905.3828287</v>
      </c>
      <c r="AA14" s="52">
        <f t="shared" si="2"/>
        <v>2109483262.2327936</v>
      </c>
      <c r="AB14" s="55">
        <v>1591964903.49</v>
      </c>
      <c r="AC14" s="54">
        <f>+AA14-AB14</f>
        <v>517518358.74279356</v>
      </c>
    </row>
    <row r="15" spans="1:29" s="14" customFormat="1" ht="29.25" customHeight="1" x14ac:dyDescent="0.25">
      <c r="A15" s="33" t="s">
        <v>16</v>
      </c>
      <c r="B15" s="27" t="s">
        <v>8</v>
      </c>
      <c r="C15" s="38">
        <f>996896918+173640925</f>
        <v>1170537843</v>
      </c>
      <c r="D15" s="38">
        <v>164909543</v>
      </c>
      <c r="E15" s="38">
        <f>+C15+D15</f>
        <v>1335447386</v>
      </c>
      <c r="F15" s="38">
        <v>139598984.69</v>
      </c>
      <c r="G15" s="38">
        <v>714886165.51999998</v>
      </c>
      <c r="H15" s="38">
        <f t="shared" si="5"/>
        <v>854485150.21000004</v>
      </c>
      <c r="I15" s="77">
        <v>925018044.9436636</v>
      </c>
      <c r="J15" s="77">
        <v>136236203.03343958</v>
      </c>
      <c r="K15" s="38">
        <f t="shared" si="6"/>
        <v>1061254247.9771032</v>
      </c>
      <c r="L15" s="38">
        <v>959424967.026281</v>
      </c>
      <c r="M15" s="38">
        <v>608809821.910375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52">
        <f t="shared" si="1"/>
        <v>2075601058.1936185</v>
      </c>
      <c r="AA15" s="52">
        <f t="shared" si="2"/>
        <v>2075632895.8210578</v>
      </c>
      <c r="AB15" s="55">
        <v>1226822694.46</v>
      </c>
      <c r="AC15" s="54">
        <f>+AA15-AB15</f>
        <v>848810201.36105776</v>
      </c>
    </row>
    <row r="16" spans="1:29" s="14" customFormat="1" ht="43.5" customHeight="1" x14ac:dyDescent="0.25">
      <c r="A16" s="30" t="s">
        <v>22</v>
      </c>
      <c r="B16" s="32" t="s">
        <v>8</v>
      </c>
      <c r="C16" s="38">
        <v>1358724626</v>
      </c>
      <c r="D16" s="38">
        <f>218481923+1</f>
        <v>218481924</v>
      </c>
      <c r="E16" s="38">
        <f t="shared" si="7"/>
        <v>1577206550</v>
      </c>
      <c r="F16" s="38">
        <v>135076995.83625001</v>
      </c>
      <c r="G16" s="38">
        <v>732965128.8599999</v>
      </c>
      <c r="H16" s="38">
        <f>F16+G16</f>
        <v>868042124.69624996</v>
      </c>
      <c r="I16" s="21">
        <f>916027708.221259+57111303.1296176</f>
        <v>973139011.35087657</v>
      </c>
      <c r="J16" s="41">
        <v>161651948.50963387</v>
      </c>
      <c r="K16" s="38">
        <f t="shared" si="6"/>
        <v>1134790959.8605103</v>
      </c>
      <c r="L16" s="38">
        <v>943054488.8076489</v>
      </c>
      <c r="M16" s="38">
        <v>628297208.56148601</v>
      </c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52">
        <f t="shared" si="1"/>
        <v>2219424159.295186</v>
      </c>
      <c r="AA16" s="52">
        <f t="shared" si="2"/>
        <v>2219458203.023982</v>
      </c>
      <c r="AB16" s="55">
        <v>1216935553</v>
      </c>
      <c r="AC16" s="54">
        <f>+AA16-AB16</f>
        <v>1002522650.023982</v>
      </c>
    </row>
    <row r="17" spans="1:29" s="14" customFormat="1" ht="29.25" customHeight="1" x14ac:dyDescent="0.25">
      <c r="A17" s="34" t="s">
        <v>17</v>
      </c>
      <c r="B17" s="32" t="s">
        <v>8</v>
      </c>
      <c r="C17" s="38">
        <v>102000000</v>
      </c>
      <c r="D17" s="38">
        <v>0</v>
      </c>
      <c r="E17" s="38">
        <f t="shared" si="7"/>
        <v>102000000</v>
      </c>
      <c r="F17" s="38">
        <v>6502500</v>
      </c>
      <c r="G17" s="38">
        <v>95497500</v>
      </c>
      <c r="H17" s="38">
        <f t="shared" si="5"/>
        <v>102000000</v>
      </c>
      <c r="I17" s="21">
        <v>102000000</v>
      </c>
      <c r="J17" s="41">
        <v>0</v>
      </c>
      <c r="K17" s="38">
        <f t="shared" si="6"/>
        <v>102000000</v>
      </c>
      <c r="L17" s="38">
        <v>102001564.56999999</v>
      </c>
      <c r="M17" s="38">
        <v>102001564.57460579</v>
      </c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52">
        <f t="shared" si="1"/>
        <v>199491600</v>
      </c>
      <c r="AA17" s="52">
        <f t="shared" si="2"/>
        <v>199494660</v>
      </c>
      <c r="AB17" s="55"/>
      <c r="AC17" s="57"/>
    </row>
    <row r="18" spans="1:29" s="14" customFormat="1" ht="29.25" customHeight="1" x14ac:dyDescent="0.25">
      <c r="A18" s="30" t="s">
        <v>18</v>
      </c>
      <c r="B18" s="27" t="s">
        <v>8</v>
      </c>
      <c r="C18" s="38">
        <v>238398862</v>
      </c>
      <c r="D18" s="38">
        <v>42070389</v>
      </c>
      <c r="E18" s="38">
        <f t="shared" si="7"/>
        <v>280469251</v>
      </c>
      <c r="F18" s="38">
        <v>25794295.384999998</v>
      </c>
      <c r="G18" s="38">
        <v>104295233.65000002</v>
      </c>
      <c r="H18" s="38">
        <f t="shared" si="5"/>
        <v>130089529.03500003</v>
      </c>
      <c r="I18" s="21">
        <v>131507547.79150586</v>
      </c>
      <c r="J18" s="41">
        <v>23207214.316148091</v>
      </c>
      <c r="K18" s="38">
        <f t="shared" si="6"/>
        <v>154714762.10765395</v>
      </c>
      <c r="L18" s="38">
        <v>136374718.07444525</v>
      </c>
      <c r="M18" s="38">
        <v>96897976.364907503</v>
      </c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52">
        <f t="shared" si="1"/>
        <v>302591131.73014957</v>
      </c>
      <c r="AA18" s="52">
        <f t="shared" si="2"/>
        <v>302595773.17301279</v>
      </c>
      <c r="AB18" s="55">
        <v>184210896</v>
      </c>
      <c r="AC18" s="54">
        <f>+AA18-AB18</f>
        <v>118384877.17301279</v>
      </c>
    </row>
    <row r="19" spans="1:29" s="14" customFormat="1" ht="29.25" customHeight="1" x14ac:dyDescent="0.25">
      <c r="A19" s="30" t="s">
        <v>19</v>
      </c>
      <c r="B19" s="27" t="s">
        <v>8</v>
      </c>
      <c r="C19" s="38">
        <f>104815264+19940383</f>
        <v>124755647</v>
      </c>
      <c r="D19" s="38">
        <v>18496812</v>
      </c>
      <c r="E19" s="38">
        <f t="shared" si="7"/>
        <v>143252459</v>
      </c>
      <c r="F19" s="38">
        <v>13723121.170000002</v>
      </c>
      <c r="G19" s="38">
        <v>108707791.50999996</v>
      </c>
      <c r="H19" s="38">
        <f t="shared" si="5"/>
        <v>122430912.67999996</v>
      </c>
      <c r="I19" s="21">
        <f>103179383.134146+15699112.0496158</f>
        <v>118878495.18376181</v>
      </c>
      <c r="J19" s="41">
        <v>18208126.435437486</v>
      </c>
      <c r="K19" s="38">
        <f>I19+J19</f>
        <v>137086621.61919928</v>
      </c>
      <c r="L19" s="38">
        <v>130066340.89886492</v>
      </c>
      <c r="M19" s="38">
        <v>102145422.4782923</v>
      </c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52">
        <f t="shared" si="1"/>
        <v>268114014.56282994</v>
      </c>
      <c r="AA19" s="52">
        <f t="shared" si="2"/>
        <v>268118127.16147852</v>
      </c>
      <c r="AB19" s="55">
        <v>192103600.88</v>
      </c>
      <c r="AC19" s="59">
        <f>+AA19-AB19</f>
        <v>76014526.281478524</v>
      </c>
    </row>
    <row r="20" spans="1:29" s="12" customFormat="1" ht="29.25" customHeight="1" x14ac:dyDescent="0.25">
      <c r="A20" s="84" t="s">
        <v>20</v>
      </c>
      <c r="B20" s="85"/>
      <c r="C20" s="21">
        <f>+C5+C8+C11+C14+C15+C16+C17+C18+C19</f>
        <v>7962548543</v>
      </c>
      <c r="D20" s="21">
        <f>+D5+D8+D11+D14+D15+D16+D17+D18+D19</f>
        <v>1299138290</v>
      </c>
      <c r="E20" s="21">
        <f>+C20+D20</f>
        <v>9261686833</v>
      </c>
      <c r="F20" s="21">
        <f>+F5+F8+F11+F14+F15+F16+F17+F18+F19</f>
        <v>809483584.08624995</v>
      </c>
      <c r="G20" s="21">
        <f>+G5+G8+G11+G14+G15+G16+G17+G18+G19</f>
        <v>3907143989.6799994</v>
      </c>
      <c r="H20" s="21">
        <f>+H5+H8+H11+H14+H15+H16+H17+H18+H19</f>
        <v>4716627573.7662506</v>
      </c>
      <c r="I20" s="38">
        <f t="shared" ref="I20" si="8">+I5+I8+I11+I14+I15+I16+I17+I18+I19</f>
        <v>5162486002.1897812</v>
      </c>
      <c r="J20" s="38">
        <f>+J5+J8+J11+J14+J15+J16+J17+J18+J19</f>
        <v>846577603.76242197</v>
      </c>
      <c r="K20" s="38">
        <f>+K5+K8+K11+K14+K15+K16+K17+K18+K19</f>
        <v>6009063605.9522018</v>
      </c>
      <c r="L20" s="21">
        <f>+L5+L8+L11+L14+L15+L16+L17+L18+L19</f>
        <v>5100602935.7735996</v>
      </c>
      <c r="M20" s="21">
        <f>+M5+M8+M11+M14+M15+M16+M17+M18+M19</f>
        <v>3448182554.0720482</v>
      </c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60"/>
      <c r="AA20" s="61"/>
      <c r="AB20" s="56"/>
      <c r="AC20" s="53"/>
    </row>
    <row r="21" spans="1:29" s="12" customFormat="1" ht="29.25" customHeight="1" x14ac:dyDescent="0.2">
      <c r="A21" s="78" t="s">
        <v>23</v>
      </c>
      <c r="B21" s="79"/>
      <c r="C21" s="79"/>
      <c r="D21" s="79"/>
      <c r="E21" s="79"/>
      <c r="F21" s="79"/>
      <c r="G21" s="79"/>
      <c r="H21" s="22" t="s">
        <v>21</v>
      </c>
      <c r="I21" s="22"/>
      <c r="J21" s="22"/>
      <c r="K21" s="22"/>
      <c r="L21" s="22"/>
      <c r="M21" s="22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60"/>
      <c r="AA21" s="62"/>
      <c r="AB21" s="53"/>
      <c r="AC21" s="53"/>
    </row>
    <row r="22" spans="1:29" s="12" customFormat="1" ht="29.25" customHeight="1" x14ac:dyDescent="0.2">
      <c r="A22" s="68"/>
      <c r="B22" s="68"/>
      <c r="C22" s="69"/>
      <c r="D22" s="69"/>
      <c r="E22" s="69"/>
      <c r="F22" s="70"/>
      <c r="G22" s="70"/>
      <c r="H22" s="69"/>
      <c r="I22" s="69"/>
      <c r="J22" s="69"/>
      <c r="K22" s="69"/>
      <c r="L22" s="69"/>
      <c r="M22" s="69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60"/>
      <c r="AA22" s="63"/>
      <c r="AB22" s="53"/>
      <c r="AC22" s="53"/>
    </row>
    <row r="23" spans="1:29" s="12" customFormat="1" ht="29.25" customHeight="1" x14ac:dyDescent="0.2">
      <c r="A23" s="1"/>
      <c r="B23" s="1"/>
      <c r="C23" s="4"/>
      <c r="D23" s="4"/>
      <c r="E23" s="4"/>
      <c r="F23" s="65"/>
      <c r="G23" s="28"/>
      <c r="H23" s="22"/>
      <c r="I23" s="28"/>
      <c r="J23" s="28"/>
      <c r="K23" s="28"/>
      <c r="L23" s="28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3"/>
      <c r="AA23" s="62"/>
      <c r="AB23" s="53"/>
      <c r="AC23" s="53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53"/>
      <c r="AA24" s="62"/>
      <c r="AB24" s="53"/>
      <c r="AC24" s="53"/>
    </row>
    <row r="25" spans="1:29" s="12" customFormat="1" ht="29.25" customHeight="1" x14ac:dyDescent="0.2">
      <c r="A25" s="1"/>
      <c r="B25" s="1"/>
      <c r="C25" s="4"/>
      <c r="D25" s="4"/>
      <c r="E25" s="4"/>
      <c r="F25" s="65"/>
      <c r="G25" s="28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3"/>
      <c r="AA25" s="62"/>
      <c r="AB25" s="53"/>
      <c r="AC25" s="53"/>
    </row>
    <row r="26" spans="1:29" s="12" customFormat="1" ht="29.25" customHeight="1" x14ac:dyDescent="0.2">
      <c r="A26" s="1"/>
      <c r="B26" s="1"/>
      <c r="C26" s="4"/>
      <c r="D26" s="4"/>
      <c r="E26" s="4"/>
      <c r="F26" s="65"/>
      <c r="G26" s="65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3"/>
      <c r="AA26" s="62"/>
      <c r="AB26" s="53"/>
      <c r="AC26" s="53"/>
    </row>
    <row r="27" spans="1:29" s="12" customFormat="1" ht="29.25" customHeight="1" x14ac:dyDescent="0.2">
      <c r="A27" s="1"/>
      <c r="B27" s="1"/>
      <c r="C27" s="4"/>
      <c r="D27" s="4"/>
      <c r="E27" s="4"/>
      <c r="F27" s="65"/>
      <c r="G27" s="65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3"/>
      <c r="AA27" s="64"/>
      <c r="AB27" s="53"/>
      <c r="AC27" s="53"/>
    </row>
    <row r="28" spans="1:29" s="12" customFormat="1" ht="29.25" customHeight="1" x14ac:dyDescent="0.25">
      <c r="A28" s="1"/>
      <c r="B28" s="1"/>
      <c r="C28" s="5"/>
      <c r="D28" s="5"/>
      <c r="E28" s="5"/>
      <c r="F28" s="66"/>
      <c r="G28" s="66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3"/>
      <c r="AA28" s="53"/>
      <c r="AB28" s="53"/>
      <c r="AC28" s="53"/>
    </row>
    <row r="29" spans="1:29" s="12" customFormat="1" ht="29.25" customHeight="1" x14ac:dyDescent="0.25">
      <c r="A29" s="1"/>
      <c r="B29" s="1"/>
      <c r="C29" s="5"/>
      <c r="D29" s="5"/>
      <c r="E29" s="5"/>
      <c r="F29" s="66"/>
      <c r="G29" s="66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3"/>
      <c r="AA29" s="53"/>
      <c r="AB29" s="53"/>
      <c r="AC29" s="53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2020-02-19T12:24:40Z</cp:lastPrinted>
  <dcterms:created xsi:type="dcterms:W3CDTF">2007-11-29T09:10:22Z</dcterms:created>
  <dcterms:modified xsi:type="dcterms:W3CDTF">2021-12-31T10:48:10Z</dcterms:modified>
</cp:coreProperties>
</file>