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СО\public\SPARVKI\SCF spravki\INTERNET\2014-2020\2021\10.2021\"/>
    </mc:Choice>
  </mc:AlternateContent>
  <bookViews>
    <workbookView xWindow="0" yWindow="0" windowWidth="14370" windowHeight="3675"/>
  </bookViews>
  <sheets>
    <sheet name="SCF_financial info_EUR_ENG" sheetId="5" r:id="rId1"/>
  </sheets>
  <definedNames>
    <definedName name="_xlnm.Print_Area" localSheetId="0">'SCF_financial info_EUR_ENG'!$A$1:$M$21</definedName>
  </definedNames>
  <calcPr calcId="162913"/>
</workbook>
</file>

<file path=xl/calcChain.xml><?xml version="1.0" encoding="utf-8"?>
<calcChain xmlns="http://schemas.openxmlformats.org/spreadsheetml/2006/main">
  <c r="I19" i="5" l="1"/>
  <c r="K19" i="5" s="1"/>
  <c r="H19" i="5"/>
  <c r="C19" i="5"/>
  <c r="E19" i="5" s="1"/>
  <c r="K18" i="5"/>
  <c r="H18" i="5"/>
  <c r="E18" i="5"/>
  <c r="K17" i="5"/>
  <c r="H17" i="5"/>
  <c r="E17" i="5"/>
  <c r="I16" i="5"/>
  <c r="K16" i="5" s="1"/>
  <c r="H16" i="5"/>
  <c r="E16" i="5"/>
  <c r="D16" i="5"/>
  <c r="K15" i="5"/>
  <c r="H15" i="5"/>
  <c r="C15" i="5"/>
  <c r="E15" i="5" s="1"/>
  <c r="K14" i="5"/>
  <c r="H14" i="5"/>
  <c r="E14" i="5"/>
  <c r="C14" i="5"/>
  <c r="I13" i="5"/>
  <c r="K13" i="5" s="1"/>
  <c r="K11" i="5" s="1"/>
  <c r="H13" i="5"/>
  <c r="H11" i="5" s="1"/>
  <c r="C13" i="5"/>
  <c r="E13" i="5" s="1"/>
  <c r="K12" i="5"/>
  <c r="H12" i="5"/>
  <c r="E12" i="5"/>
  <c r="M11" i="5"/>
  <c r="L11" i="5"/>
  <c r="J11" i="5"/>
  <c r="G11" i="5"/>
  <c r="F11" i="5"/>
  <c r="D11" i="5"/>
  <c r="K10" i="5"/>
  <c r="H10" i="5"/>
  <c r="H8" i="5" s="1"/>
  <c r="E10" i="5"/>
  <c r="K9" i="5"/>
  <c r="K8" i="5" s="1"/>
  <c r="H9" i="5"/>
  <c r="E9" i="5"/>
  <c r="E8" i="5" s="1"/>
  <c r="M8" i="5"/>
  <c r="M20" i="5" s="1"/>
  <c r="L8" i="5"/>
  <c r="L20" i="5" s="1"/>
  <c r="J8" i="5"/>
  <c r="J20" i="5" s="1"/>
  <c r="I8" i="5"/>
  <c r="G8" i="5"/>
  <c r="G20" i="5" s="1"/>
  <c r="F8" i="5"/>
  <c r="F20" i="5" s="1"/>
  <c r="D8" i="5"/>
  <c r="D20" i="5" s="1"/>
  <c r="C8" i="5"/>
  <c r="K7" i="5"/>
  <c r="H7" i="5"/>
  <c r="E7" i="5"/>
  <c r="K6" i="5"/>
  <c r="H6" i="5"/>
  <c r="H5" i="5" s="1"/>
  <c r="E6" i="5"/>
  <c r="M5" i="5"/>
  <c r="L5" i="5"/>
  <c r="K5" i="5"/>
  <c r="J5" i="5"/>
  <c r="I5" i="5"/>
  <c r="G5" i="5"/>
  <c r="F5" i="5"/>
  <c r="E5" i="5"/>
  <c r="D5" i="5"/>
  <c r="C5" i="5"/>
  <c r="H20" i="5" l="1"/>
  <c r="E11" i="5"/>
  <c r="K20" i="5"/>
  <c r="C11" i="5"/>
  <c r="C20" i="5" s="1"/>
  <c r="E20" i="5" s="1"/>
  <c r="I11" i="5"/>
  <c r="I20" i="5" s="1"/>
  <c r="AA8" i="5" l="1"/>
  <c r="AC8" i="5" s="1"/>
  <c r="AA9" i="5"/>
  <c r="AA10" i="5"/>
  <c r="AA11" i="5"/>
  <c r="AC11" i="5" s="1"/>
  <c r="AA12" i="5"/>
  <c r="AA13" i="5"/>
  <c r="AA14" i="5"/>
  <c r="AC14" i="5" s="1"/>
  <c r="AA15" i="5"/>
  <c r="AC15" i="5" s="1"/>
  <c r="AA16" i="5"/>
  <c r="AC16" i="5" s="1"/>
  <c r="AA17" i="5"/>
  <c r="AA18" i="5"/>
  <c r="AC18" i="5" s="1"/>
  <c r="AA19" i="5"/>
  <c r="AC19" i="5" s="1"/>
  <c r="Z8" i="5"/>
  <c r="Z9" i="5"/>
  <c r="Z10" i="5"/>
  <c r="Z11" i="5"/>
  <c r="Z12" i="5"/>
  <c r="Z13" i="5"/>
  <c r="Z14" i="5"/>
  <c r="Z15" i="5"/>
  <c r="Z16" i="5"/>
  <c r="Z17" i="5"/>
  <c r="Z18" i="5"/>
  <c r="Z19" i="5"/>
  <c r="AA6" i="5" l="1"/>
  <c r="Z7" i="5" l="1"/>
  <c r="AA7" i="5"/>
  <c r="AA5" i="5" s="1"/>
  <c r="AC5" i="5" s="1"/>
  <c r="Z6" i="5"/>
</calcChain>
</file>

<file path=xl/sharedStrings.xml><?xml version="1.0" encoding="utf-8"?>
<sst xmlns="http://schemas.openxmlformats.org/spreadsheetml/2006/main" count="47" uniqueCount="31">
  <si>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</si>
  <si>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</si>
  <si>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</si>
  <si>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</si>
  <si>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</si>
  <si>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</si>
  <si>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</si>
  <si>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</si>
  <si>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</si>
  <si>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</si>
  <si>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</si>
  <si>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</si>
  <si>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</si>
  <si>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</si>
  <si>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</si>
  <si>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</si>
  <si>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</si>
  <si>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7. OP SME Initiative /ERDF</t>
  </si>
  <si>
    <t>8. OP Good Governance / ESF</t>
  </si>
  <si>
    <t>9. OP Fund for EU Aid for the most deprived</t>
  </si>
  <si>
    <t>Total</t>
  </si>
  <si>
    <t xml:space="preserve"> </t>
  </si>
  <si>
    <t>6. OP Innovation and Competitiveness 2014-2020  / ERDF *</t>
  </si>
  <si>
    <t xml:space="preserve">* payments made under the scheme BG16RFOP002-2.073 Support for micro and small enterprises to overcome the economic consequences of the COVID-19 pandemic are reported  </t>
  </si>
  <si>
    <t>Total pre-financing received from the EC up to 31.10.2021</t>
  </si>
  <si>
    <t>Funds received from the EC based on submitted applications for payment up to 31.10.2021</t>
  </si>
  <si>
    <t>Total funds received from the EC up to 31.10.2021</t>
  </si>
  <si>
    <t>Paid up to 31.10.2021</t>
  </si>
  <si>
    <t>Total paid up to 31.10.2021</t>
  </si>
  <si>
    <t>Total public expenditure declared to the EC with Payment claims
 as per 31.10.2021</t>
  </si>
  <si>
    <t>Total public expenditure certified to the EC with Annual Accounts 
as per 31.10.2021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</si>
</sst>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15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969696"/>
      <name val="Times New Roman"/>
      <family val="1"/>
      <charset val="204"/>
    </font>
    <font>
      <sz val="11"/>
      <color rgb="FF969696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0" fontId="8" fillId="2" borderId="1" xfId="0" applyNumberFormat="1" applyFont="1" applyFill="1" applyBorder="1" applyAlignment="1">
      <alignment horizontal="center" vertical="center"/>
    </xf>
    <xf numFmtId="170" fontId="7" fillId="2" borderId="1" xfId="0" applyNumberFormat="1" applyFont="1" applyFill="1" applyBorder="1" applyAlignment="1">
      <alignment horizontal="center" vertical="center"/>
    </xf>
    <xf numFmtId="172" fontId="9" fillId="2" borderId="1" xfId="1" applyNumberFormat="1" applyFont="1" applyFill="1" applyBorder="1" applyAlignment="1">
      <alignment horizontal="right" vertical="center"/>
    </xf>
    <xf numFmtId="3" fontId="8" fillId="2" borderId="1" xfId="1" applyNumberFormat="1" applyFont="1" applyFill="1" applyBorder="1" applyAlignment="1">
      <alignment vertical="center" wrapText="1"/>
    </xf>
    <xf numFmtId="168" fontId="3" fillId="2" borderId="3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70" fontId="8" fillId="2" borderId="0" xfId="0" applyNumberFormat="1" applyFont="1" applyFill="1" applyBorder="1" applyAlignment="1">
      <alignment horizontal="center" vertical="center"/>
    </xf>
    <xf numFmtId="170" fontId="8" fillId="0" borderId="0" xfId="0" applyNumberFormat="1" applyFont="1" applyFill="1" applyBorder="1" applyAlignment="1">
      <alignment horizontal="center" vertical="center"/>
    </xf>
    <xf numFmtId="170" fontId="8" fillId="0" borderId="0" xfId="1" applyNumberFormat="1" applyFont="1" applyFill="1" applyBorder="1" applyAlignment="1">
      <alignment horizontal="right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 applyFill="1" applyAlignment="1">
      <alignment horizontal="center" vertical="center"/>
    </xf>
    <xf numFmtId="3" fontId="10" fillId="0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/>
    <xf numFmtId="0" fontId="11" fillId="0" borderId="0" xfId="0" applyFont="1" applyFill="1"/>
    <xf numFmtId="0" fontId="10" fillId="0" borderId="0" xfId="0" applyFont="1" applyFill="1" applyAlignment="1">
      <alignment horizontal="center" vertical="center"/>
    </xf>
    <xf numFmtId="4" fontId="10" fillId="0" borderId="0" xfId="0" applyNumberFormat="1" applyFont="1" applyFill="1"/>
    <xf numFmtId="165" fontId="10" fillId="0" borderId="0" xfId="1" applyFont="1" applyFill="1" applyAlignment="1">
      <alignment horizontal="center" vertical="center"/>
    </xf>
    <xf numFmtId="10" fontId="10" fillId="0" borderId="0" xfId="0" applyNumberFormat="1" applyFont="1" applyFill="1"/>
    <xf numFmtId="3" fontId="10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4" borderId="0" xfId="0" applyFont="1" applyFill="1"/>
    <xf numFmtId="168" fontId="3" fillId="2" borderId="0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67" fontId="12" fillId="2" borderId="1" xfId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wrapText="1"/>
    </xf>
    <xf numFmtId="168" fontId="7" fillId="0" borderId="0" xfId="2" applyNumberFormat="1" applyFont="1" applyFill="1" applyBorder="1" applyAlignment="1">
      <alignment horizontal="center" vertical="center" wrapText="1"/>
    </xf>
    <xf numFmtId="168" fontId="7" fillId="2" borderId="0" xfId="2" applyNumberFormat="1" applyFont="1" applyFill="1" applyBorder="1" applyAlignment="1">
      <alignment horizontal="center" vertical="center" wrapText="1"/>
    </xf>
    <xf numFmtId="170" fontId="8" fillId="2" borderId="1" xfId="1" applyNumberFormat="1" applyFont="1" applyFill="1" applyBorder="1" applyAlignment="1">
      <alignment horizontal="right" vertical="center"/>
    </xf>
    <xf numFmtId="167" fontId="1" fillId="2" borderId="1" xfId="1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170" fontId="5" fillId="2" borderId="1" xfId="0" applyNumberFormat="1" applyFont="1" applyFill="1" applyBorder="1" applyAlignment="1">
      <alignment horizontal="center" vertical="center"/>
    </xf>
    <xf numFmtId="168" fontId="5" fillId="2" borderId="1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168" fontId="3" fillId="2" borderId="1" xfId="1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69696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abSelected="1" view="pageBreakPreview" zoomScale="90" zoomScaleNormal="90" zoomScaleSheet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2" sqref="C2:M3"/>
    </sheetView>
  </sheetViews>
  <sheetFormatPr defaultColWidth="9.140625" defaultRowHeight="15" outlineLevelRow="1" x14ac:dyDescent="0.25"/>
  <cols>
    <col min="1" max="1" width="34.7109375" style="13" customWidth="1"/>
    <col min="2" max="2" width="7.85546875" style="5" customWidth="1"/>
    <col min="3" max="3" width="17.5703125" style="5" customWidth="1"/>
    <col min="4" max="4" width="17.85546875" style="5" customWidth="1"/>
    <col min="5" max="5" width="19.7109375" style="5" customWidth="1"/>
    <col min="6" max="6" width="18.140625" style="66" customWidth="1"/>
    <col min="7" max="7" width="19.42578125" style="66" customWidth="1"/>
    <col min="8" max="8" width="16.7109375" style="5" customWidth="1"/>
    <col min="9" max="9" width="17.85546875" style="13" customWidth="1"/>
    <col min="10" max="10" width="16.7109375" style="13" customWidth="1"/>
    <col min="11" max="11" width="17.5703125" style="13" customWidth="1"/>
    <col min="12" max="12" width="19" style="19" customWidth="1"/>
    <col min="13" max="25" width="17.7109375" style="7" customWidth="1"/>
    <col min="26" max="26" width="25.5703125" style="56" customWidth="1"/>
    <col min="27" max="27" width="28.42578125" style="56" customWidth="1"/>
    <col min="28" max="28" width="13.5703125" style="56" customWidth="1"/>
    <col min="29" max="29" width="24.28515625" style="56" customWidth="1"/>
    <col min="30" max="16384" width="9.140625" style="13"/>
  </cols>
  <sheetData>
    <row r="1" spans="1:29" s="9" customFormat="1" ht="11.25" customHeight="1" x14ac:dyDescent="0.2">
      <c r="A1" s="1"/>
      <c r="B1" s="1"/>
      <c r="C1" s="2"/>
      <c r="D1" s="2"/>
      <c r="E1" s="2"/>
      <c r="F1" s="23"/>
      <c r="G1" s="23"/>
      <c r="H1" s="23"/>
      <c r="I1" s="24"/>
      <c r="J1" s="24"/>
      <c r="K1" s="24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50"/>
      <c r="AA1" s="50"/>
      <c r="AB1" s="50"/>
      <c r="AC1" s="50"/>
    </row>
    <row r="2" spans="1:29" s="10" customFormat="1" ht="12.75" customHeight="1" x14ac:dyDescent="0.25">
      <c r="A2" s="86" t="s">
        <v>0</v>
      </c>
      <c r="B2" s="87" t="s">
        <v>1</v>
      </c>
      <c r="C2" s="89" t="s">
        <v>2</v>
      </c>
      <c r="D2" s="89" t="s">
        <v>3</v>
      </c>
      <c r="E2" s="89" t="s">
        <v>4</v>
      </c>
      <c r="F2" s="82" t="s">
        <v>24</v>
      </c>
      <c r="G2" s="82" t="s">
        <v>25</v>
      </c>
      <c r="H2" s="82" t="s">
        <v>26</v>
      </c>
      <c r="I2" s="91" t="s">
        <v>27</v>
      </c>
      <c r="J2" s="92"/>
      <c r="K2" s="82" t="s">
        <v>28</v>
      </c>
      <c r="L2" s="80" t="s">
        <v>29</v>
      </c>
      <c r="M2" s="80" t="s">
        <v>30</v>
      </c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51"/>
      <c r="AA2" s="51"/>
      <c r="AB2" s="51"/>
      <c r="AC2" s="51"/>
    </row>
    <row r="3" spans="1:29" s="10" customFormat="1" ht="75" customHeight="1" x14ac:dyDescent="0.25">
      <c r="A3" s="86"/>
      <c r="B3" s="88"/>
      <c r="C3" s="90"/>
      <c r="D3" s="90"/>
      <c r="E3" s="90"/>
      <c r="F3" s="93"/>
      <c r="G3" s="93"/>
      <c r="H3" s="93"/>
      <c r="I3" s="35" t="s">
        <v>5</v>
      </c>
      <c r="J3" s="36" t="s">
        <v>6</v>
      </c>
      <c r="K3" s="83"/>
      <c r="L3" s="81"/>
      <c r="M3" s="81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51"/>
      <c r="AA3" s="51"/>
      <c r="AB3" s="51"/>
      <c r="AC3" s="51"/>
    </row>
    <row r="4" spans="1:29" s="10" customFormat="1" ht="18.75" customHeight="1" x14ac:dyDescent="0.2">
      <c r="A4" s="11">
        <v>1</v>
      </c>
      <c r="B4" s="3">
        <v>2</v>
      </c>
      <c r="C4" s="8">
        <v>3</v>
      </c>
      <c r="D4" s="3">
        <v>4</v>
      </c>
      <c r="E4" s="3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  <c r="K4" s="73">
        <v>11</v>
      </c>
      <c r="L4" s="73">
        <v>12</v>
      </c>
      <c r="M4" s="20">
        <v>13</v>
      </c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51"/>
      <c r="AA4" s="51"/>
      <c r="AB4" s="51"/>
      <c r="AC4" s="51"/>
    </row>
    <row r="5" spans="1:29" s="12" customFormat="1" ht="29.25" customHeight="1" x14ac:dyDescent="0.2">
      <c r="A5" s="30" t="s">
        <v>7</v>
      </c>
      <c r="B5" s="27" t="s">
        <v>8</v>
      </c>
      <c r="C5" s="21">
        <f>C6+C7</f>
        <v>1520755090</v>
      </c>
      <c r="D5" s="21">
        <f>D6+D7</f>
        <v>268368549</v>
      </c>
      <c r="E5" s="21">
        <f>E6+E7</f>
        <v>1789123639</v>
      </c>
      <c r="F5" s="21">
        <f t="shared" ref="F5:M5" si="0">F6+F7</f>
        <v>160660898.55000001</v>
      </c>
      <c r="G5" s="21">
        <f t="shared" si="0"/>
        <v>699543035.52999997</v>
      </c>
      <c r="H5" s="21">
        <f t="shared" si="0"/>
        <v>860203934.07999992</v>
      </c>
      <c r="I5" s="38">
        <f>+I6+I7</f>
        <v>880932923.36659312</v>
      </c>
      <c r="J5" s="38">
        <f>+J6+J7</f>
        <v>155458751.18233997</v>
      </c>
      <c r="K5" s="21">
        <f>K6+K7</f>
        <v>1036391674.548933</v>
      </c>
      <c r="L5" s="38">
        <f>L6+L7</f>
        <v>908586243.58830166</v>
      </c>
      <c r="M5" s="21">
        <f t="shared" si="0"/>
        <v>687247016.93954396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52"/>
      <c r="AA5" s="52">
        <f>+AA6+AA7</f>
        <v>2027005928.8330398</v>
      </c>
      <c r="AB5" s="53">
        <v>1461442349.48</v>
      </c>
      <c r="AC5" s="54">
        <f>+AA5-AB5</f>
        <v>565563579.35303974</v>
      </c>
    </row>
    <row r="6" spans="1:29" ht="29.25" customHeight="1" outlineLevel="1" x14ac:dyDescent="0.25">
      <c r="A6" s="31" t="s">
        <v>9</v>
      </c>
      <c r="B6" s="32" t="s">
        <v>8</v>
      </c>
      <c r="C6" s="40">
        <v>438611756</v>
      </c>
      <c r="D6" s="40">
        <v>77402076</v>
      </c>
      <c r="E6" s="37">
        <f>+C6+D6</f>
        <v>516013832</v>
      </c>
      <c r="F6" s="72">
        <v>55844296.543750003</v>
      </c>
      <c r="G6" s="37">
        <v>334595815.98999995</v>
      </c>
      <c r="H6" s="37">
        <f>F6+G6</f>
        <v>390440112.53374994</v>
      </c>
      <c r="I6" s="74">
        <v>386649335.76272619</v>
      </c>
      <c r="J6" s="75">
        <v>68232235.722834036</v>
      </c>
      <c r="K6" s="37">
        <f>I6+J6</f>
        <v>454881571.48556024</v>
      </c>
      <c r="L6" s="37">
        <v>439028165.32876587</v>
      </c>
      <c r="M6" s="37">
        <v>358847845.75886703</v>
      </c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52">
        <f>+K6*1.9558</f>
        <v>889657377.51145875</v>
      </c>
      <c r="AA6" s="55">
        <f>+K6*1.95583</f>
        <v>889671023.95860326</v>
      </c>
    </row>
    <row r="7" spans="1:29" ht="29.25" customHeight="1" outlineLevel="1" x14ac:dyDescent="0.25">
      <c r="A7" s="31" t="s">
        <v>10</v>
      </c>
      <c r="B7" s="32" t="s">
        <v>8</v>
      </c>
      <c r="C7" s="40">
        <v>1082143334</v>
      </c>
      <c r="D7" s="40">
        <v>190966473</v>
      </c>
      <c r="E7" s="37">
        <f>+C7+D7</f>
        <v>1273109807</v>
      </c>
      <c r="F7" s="72">
        <v>104816602.00624999</v>
      </c>
      <c r="G7" s="37">
        <v>364947219.54000002</v>
      </c>
      <c r="H7" s="37">
        <f>F7+G7</f>
        <v>469763821.54624999</v>
      </c>
      <c r="I7" s="74">
        <v>494283587.60386693</v>
      </c>
      <c r="J7" s="75">
        <v>87226515.459505931</v>
      </c>
      <c r="K7" s="37">
        <f>I7+J7</f>
        <v>581510103.06337285</v>
      </c>
      <c r="L7" s="37">
        <v>469558078.25953573</v>
      </c>
      <c r="M7" s="37">
        <v>328399171.180677</v>
      </c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52">
        <f t="shared" ref="Z7:Z19" si="1">+K7*1.9558</f>
        <v>1137317459.5713446</v>
      </c>
      <c r="AA7" s="55">
        <f t="shared" ref="AA7:AA19" si="2">+K7*1.95583</f>
        <v>1137334904.8744364</v>
      </c>
    </row>
    <row r="8" spans="1:29" s="12" customFormat="1" ht="29.25" customHeight="1" x14ac:dyDescent="0.2">
      <c r="A8" s="30" t="s">
        <v>11</v>
      </c>
      <c r="B8" s="27" t="s">
        <v>8</v>
      </c>
      <c r="C8" s="21">
        <f>C9+C10</f>
        <v>1474466160</v>
      </c>
      <c r="D8" s="21">
        <f t="shared" ref="D8:K8" si="3">D9+D10</f>
        <v>260199914</v>
      </c>
      <c r="E8" s="21">
        <f>E9+E10</f>
        <v>1734666074</v>
      </c>
      <c r="F8" s="21">
        <f t="shared" si="3"/>
        <v>137209165.62125</v>
      </c>
      <c r="G8" s="21">
        <f t="shared" si="3"/>
        <v>504107149.25</v>
      </c>
      <c r="H8" s="21">
        <f t="shared" si="3"/>
        <v>641316314.87125003</v>
      </c>
      <c r="I8" s="38">
        <f>+I9+I10</f>
        <v>688468278.89816236</v>
      </c>
      <c r="J8" s="38">
        <f>+J9+J10</f>
        <v>121494402.15849923</v>
      </c>
      <c r="K8" s="21">
        <f t="shared" si="3"/>
        <v>809962681.05666161</v>
      </c>
      <c r="L8" s="38">
        <f>L9+L10</f>
        <v>655873736.50679898</v>
      </c>
      <c r="M8" s="21">
        <f>M9+M10</f>
        <v>455514238.831523</v>
      </c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52">
        <f t="shared" si="1"/>
        <v>1584125011.6106188</v>
      </c>
      <c r="AA8" s="52">
        <f t="shared" si="2"/>
        <v>1584149310.4910505</v>
      </c>
      <c r="AB8" s="53">
        <v>942880842.37</v>
      </c>
      <c r="AC8" s="54">
        <f>+AA8-AB8</f>
        <v>641268468.12105048</v>
      </c>
    </row>
    <row r="9" spans="1:29" ht="29.25" customHeight="1" outlineLevel="1" x14ac:dyDescent="0.25">
      <c r="A9" s="31" t="s">
        <v>9</v>
      </c>
      <c r="B9" s="32" t="s">
        <v>8</v>
      </c>
      <c r="C9" s="40">
        <v>349712078</v>
      </c>
      <c r="D9" s="40">
        <v>61713898</v>
      </c>
      <c r="E9" s="37">
        <f>+C9+D9</f>
        <v>411425976</v>
      </c>
      <c r="F9" s="72">
        <v>32248568.208749998</v>
      </c>
      <c r="G9" s="39">
        <v>117023391.46000001</v>
      </c>
      <c r="H9" s="37">
        <f>F9+G9</f>
        <v>149271959.66875002</v>
      </c>
      <c r="I9" s="74">
        <v>161980565.16867369</v>
      </c>
      <c r="J9" s="75">
        <v>28584805.618001238</v>
      </c>
      <c r="K9" s="37">
        <f>I9+J9</f>
        <v>190565370.78667492</v>
      </c>
      <c r="L9" s="37">
        <v>154349346.446466</v>
      </c>
      <c r="M9" s="37">
        <v>91923548.433119997</v>
      </c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2">
        <f t="shared" si="1"/>
        <v>372707752.18457878</v>
      </c>
      <c r="AA9" s="55">
        <f t="shared" si="2"/>
        <v>372713469.14570242</v>
      </c>
      <c r="AB9" s="55"/>
    </row>
    <row r="10" spans="1:29" ht="29.25" customHeight="1" outlineLevel="1" x14ac:dyDescent="0.25">
      <c r="A10" s="31" t="s">
        <v>10</v>
      </c>
      <c r="B10" s="32" t="s">
        <v>8</v>
      </c>
      <c r="C10" s="40">
        <v>1124754082</v>
      </c>
      <c r="D10" s="40">
        <v>198486016</v>
      </c>
      <c r="E10" s="37">
        <f>+C10+D10</f>
        <v>1323240098</v>
      </c>
      <c r="F10" s="72">
        <v>104960597.41249999</v>
      </c>
      <c r="G10" s="39">
        <v>387083757.78999996</v>
      </c>
      <c r="H10" s="37">
        <f>F10+G10</f>
        <v>492044355.20249999</v>
      </c>
      <c r="I10" s="74">
        <v>526487713.72948861</v>
      </c>
      <c r="J10" s="75">
        <v>92909596.540497988</v>
      </c>
      <c r="K10" s="37">
        <f>I10+J10</f>
        <v>619397310.26998663</v>
      </c>
      <c r="L10" s="37">
        <v>501524390.06033301</v>
      </c>
      <c r="M10" s="37">
        <v>363590690.39840299</v>
      </c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52">
        <f t="shared" si="1"/>
        <v>1211417259.4260399</v>
      </c>
      <c r="AA10" s="55">
        <f t="shared" si="2"/>
        <v>1211435841.3453479</v>
      </c>
      <c r="AB10" s="55"/>
    </row>
    <row r="11" spans="1:29" s="12" customFormat="1" ht="29.25" customHeight="1" x14ac:dyDescent="0.25">
      <c r="A11" s="30" t="s">
        <v>12</v>
      </c>
      <c r="B11" s="27" t="s">
        <v>8</v>
      </c>
      <c r="C11" s="21">
        <f>C12+C13</f>
        <v>595110177</v>
      </c>
      <c r="D11" s="21">
        <f t="shared" ref="D11:M11" si="4">D12+D13</f>
        <v>95133839</v>
      </c>
      <c r="E11" s="21">
        <f t="shared" si="4"/>
        <v>690244016</v>
      </c>
      <c r="F11" s="21">
        <f t="shared" si="4"/>
        <v>57757183.207499996</v>
      </c>
      <c r="G11" s="21">
        <f t="shared" si="4"/>
        <v>258815203.56999999</v>
      </c>
      <c r="H11" s="21">
        <f t="shared" si="4"/>
        <v>316572386.77750003</v>
      </c>
      <c r="I11" s="38">
        <f>+I12+I13</f>
        <v>386886259.23130673</v>
      </c>
      <c r="J11" s="38">
        <f>+J12+J13</f>
        <v>61596018.621615574</v>
      </c>
      <c r="K11" s="21">
        <f t="shared" si="4"/>
        <v>448482277.85292232</v>
      </c>
      <c r="L11" s="38">
        <f>L12+L13</f>
        <v>339121781.68013096</v>
      </c>
      <c r="M11" s="21">
        <f t="shared" si="4"/>
        <v>187692766.39743701</v>
      </c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52">
        <f t="shared" si="1"/>
        <v>877141639.02474546</v>
      </c>
      <c r="AA11" s="52">
        <f t="shared" si="2"/>
        <v>877155093.49308109</v>
      </c>
      <c r="AB11" s="55">
        <v>508734585.13999999</v>
      </c>
      <c r="AC11" s="54">
        <f>+AA11-AB11</f>
        <v>368420508.35308111</v>
      </c>
    </row>
    <row r="12" spans="1:29" s="14" customFormat="1" ht="29.25" customHeight="1" x14ac:dyDescent="0.25">
      <c r="A12" s="31" t="s">
        <v>13</v>
      </c>
      <c r="B12" s="32" t="s">
        <v>8</v>
      </c>
      <c r="C12" s="40">
        <v>186989211</v>
      </c>
      <c r="D12" s="40">
        <v>32998097</v>
      </c>
      <c r="E12" s="37">
        <f>+C12+D12</f>
        <v>219987308</v>
      </c>
      <c r="F12" s="37">
        <v>18341763.887499999</v>
      </c>
      <c r="G12" s="39">
        <v>52657555.549999997</v>
      </c>
      <c r="H12" s="37">
        <f t="shared" ref="H12:H19" si="5">F12+G12</f>
        <v>70999319.4375</v>
      </c>
      <c r="I12" s="74">
        <v>96061287.769469187</v>
      </c>
      <c r="J12" s="76">
        <v>16951991.95931809</v>
      </c>
      <c r="K12" s="37">
        <f t="shared" ref="K12:K18" si="6">I12+J12</f>
        <v>113013279.72878727</v>
      </c>
      <c r="L12" s="71">
        <v>75365659.735146746</v>
      </c>
      <c r="M12" s="71">
        <v>33015810.350000001</v>
      </c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52">
        <f t="shared" si="1"/>
        <v>221031372.49356213</v>
      </c>
      <c r="AA12" s="55">
        <f t="shared" si="2"/>
        <v>221034762.891954</v>
      </c>
      <c r="AB12" s="55"/>
      <c r="AC12" s="57"/>
    </row>
    <row r="13" spans="1:29" s="12" customFormat="1" ht="29.25" customHeight="1" x14ac:dyDescent="0.25">
      <c r="A13" s="31" t="s">
        <v>14</v>
      </c>
      <c r="B13" s="32" t="s">
        <v>8</v>
      </c>
      <c r="C13" s="40">
        <f>352102522+56018444</f>
        <v>408120966</v>
      </c>
      <c r="D13" s="40">
        <v>62135742</v>
      </c>
      <c r="E13" s="37">
        <f t="shared" ref="E13:E19" si="7">+C13+D13</f>
        <v>470256708</v>
      </c>
      <c r="F13" s="37">
        <v>39415419.32</v>
      </c>
      <c r="G13" s="39">
        <v>206157648.02000001</v>
      </c>
      <c r="H13" s="37">
        <f t="shared" si="5"/>
        <v>245573067.34</v>
      </c>
      <c r="I13" s="74">
        <f>252982817.753019+37842153.7088185</f>
        <v>290824971.46183753</v>
      </c>
      <c r="J13" s="75">
        <v>44644026.662297487</v>
      </c>
      <c r="K13" s="37">
        <f>I13+J13</f>
        <v>335468998.12413502</v>
      </c>
      <c r="L13" s="37">
        <v>263756121.9449842</v>
      </c>
      <c r="M13" s="37">
        <v>154676956.04743701</v>
      </c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52">
        <f t="shared" si="1"/>
        <v>656110266.53118324</v>
      </c>
      <c r="AA13" s="55">
        <f t="shared" si="2"/>
        <v>656120330.60112703</v>
      </c>
      <c r="AB13" s="55"/>
      <c r="AC13" s="58"/>
    </row>
    <row r="14" spans="1:29" s="14" customFormat="1" ht="29.25" customHeight="1" x14ac:dyDescent="0.25">
      <c r="A14" s="30" t="s">
        <v>15</v>
      </c>
      <c r="B14" s="27" t="s">
        <v>8</v>
      </c>
      <c r="C14" s="38">
        <f>1311704793+66095345</f>
        <v>1377800138</v>
      </c>
      <c r="D14" s="38">
        <v>231477320</v>
      </c>
      <c r="E14" s="21">
        <f t="shared" si="7"/>
        <v>1609277458</v>
      </c>
      <c r="F14" s="67">
        <v>133160439.62625001</v>
      </c>
      <c r="G14" s="38">
        <v>614251166.11000001</v>
      </c>
      <c r="H14" s="38">
        <f t="shared" si="5"/>
        <v>747411605.73625004</v>
      </c>
      <c r="I14" s="21">
        <v>910412724.46269608</v>
      </c>
      <c r="J14" s="41">
        <v>160661069.0228287</v>
      </c>
      <c r="K14" s="38">
        <f t="shared" si="6"/>
        <v>1071073793.4855248</v>
      </c>
      <c r="L14" s="38">
        <v>851457606.59065342</v>
      </c>
      <c r="M14" s="38">
        <v>579576538.01387703</v>
      </c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52">
        <f t="shared" si="1"/>
        <v>2094806125.2989893</v>
      </c>
      <c r="AA14" s="52">
        <f t="shared" si="2"/>
        <v>2094838257.5127938</v>
      </c>
      <c r="AB14" s="55">
        <v>1591964903.49</v>
      </c>
      <c r="AC14" s="54">
        <f>+AA14-AB14</f>
        <v>502873354.02279377</v>
      </c>
    </row>
    <row r="15" spans="1:29" s="14" customFormat="1" ht="29.25" customHeight="1" x14ac:dyDescent="0.25">
      <c r="A15" s="33" t="s">
        <v>16</v>
      </c>
      <c r="B15" s="27" t="s">
        <v>8</v>
      </c>
      <c r="C15" s="38">
        <f>996896918+173640925</f>
        <v>1170537843</v>
      </c>
      <c r="D15" s="38">
        <v>164909543</v>
      </c>
      <c r="E15" s="38">
        <f>+C15+D15</f>
        <v>1335447386</v>
      </c>
      <c r="F15" s="38">
        <v>139598984.69</v>
      </c>
      <c r="G15" s="38">
        <v>672964913.29999995</v>
      </c>
      <c r="H15" s="38">
        <f t="shared" si="5"/>
        <v>812563897.99000001</v>
      </c>
      <c r="I15" s="77">
        <v>919975642.49262738</v>
      </c>
      <c r="J15" s="77">
        <v>135697464.07136717</v>
      </c>
      <c r="K15" s="38">
        <f t="shared" si="6"/>
        <v>1055673106.5639945</v>
      </c>
      <c r="L15" s="38">
        <v>916894247.44350135</v>
      </c>
      <c r="M15" s="38">
        <v>608809821.910375</v>
      </c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52">
        <f t="shared" si="1"/>
        <v>2064685461.8178604</v>
      </c>
      <c r="AA15" s="52">
        <f t="shared" si="2"/>
        <v>2064717132.0110574</v>
      </c>
      <c r="AB15" s="55">
        <v>1226822694.46</v>
      </c>
      <c r="AC15" s="54">
        <f>+AA15-AB15</f>
        <v>837894437.55105734</v>
      </c>
    </row>
    <row r="16" spans="1:29" s="14" customFormat="1" ht="43.5" customHeight="1" x14ac:dyDescent="0.25">
      <c r="A16" s="30" t="s">
        <v>22</v>
      </c>
      <c r="B16" s="32" t="s">
        <v>8</v>
      </c>
      <c r="C16" s="38">
        <v>1358724626</v>
      </c>
      <c r="D16" s="38">
        <f>218481923+1</f>
        <v>218481924</v>
      </c>
      <c r="E16" s="38">
        <f t="shared" si="7"/>
        <v>1577206550</v>
      </c>
      <c r="F16" s="38">
        <v>135076995.83625001</v>
      </c>
      <c r="G16" s="38">
        <v>678663476.3499999</v>
      </c>
      <c r="H16" s="38">
        <f>F16+G16</f>
        <v>813740472.18624997</v>
      </c>
      <c r="I16" s="21">
        <f>909525004.286096+32748244.9906178</f>
        <v>942273249.27671373</v>
      </c>
      <c r="J16" s="41">
        <v>160504412.52107584</v>
      </c>
      <c r="K16" s="38">
        <f t="shared" si="6"/>
        <v>1102777661.7977896</v>
      </c>
      <c r="L16" s="38">
        <v>875013413.63636303</v>
      </c>
      <c r="M16" s="38">
        <v>628297208.56148601</v>
      </c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52">
        <f t="shared" si="1"/>
        <v>2156812550.9441166</v>
      </c>
      <c r="AA16" s="52">
        <f t="shared" si="2"/>
        <v>2156845634.2739706</v>
      </c>
      <c r="AB16" s="55">
        <v>1216935553</v>
      </c>
      <c r="AC16" s="54">
        <f>+AA16-AB16</f>
        <v>939910081.2739706</v>
      </c>
    </row>
    <row r="17" spans="1:29" s="14" customFormat="1" ht="29.25" customHeight="1" x14ac:dyDescent="0.25">
      <c r="A17" s="34" t="s">
        <v>17</v>
      </c>
      <c r="B17" s="32" t="s">
        <v>8</v>
      </c>
      <c r="C17" s="38">
        <v>102000000</v>
      </c>
      <c r="D17" s="38">
        <v>0</v>
      </c>
      <c r="E17" s="38">
        <f t="shared" si="7"/>
        <v>102000000</v>
      </c>
      <c r="F17" s="38">
        <v>6502500</v>
      </c>
      <c r="G17" s="38">
        <v>95497500</v>
      </c>
      <c r="H17" s="38">
        <f t="shared" si="5"/>
        <v>102000000</v>
      </c>
      <c r="I17" s="21">
        <v>102000000</v>
      </c>
      <c r="J17" s="41">
        <v>0</v>
      </c>
      <c r="K17" s="38">
        <f t="shared" si="6"/>
        <v>102000000</v>
      </c>
      <c r="L17" s="38">
        <v>102001564.56999999</v>
      </c>
      <c r="M17" s="38">
        <v>102001564.57460579</v>
      </c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52">
        <f t="shared" si="1"/>
        <v>199491600</v>
      </c>
      <c r="AA17" s="52">
        <f t="shared" si="2"/>
        <v>199494660</v>
      </c>
      <c r="AB17" s="55"/>
      <c r="AC17" s="57"/>
    </row>
    <row r="18" spans="1:29" s="14" customFormat="1" ht="29.25" customHeight="1" x14ac:dyDescent="0.25">
      <c r="A18" s="30" t="s">
        <v>18</v>
      </c>
      <c r="B18" s="27" t="s">
        <v>8</v>
      </c>
      <c r="C18" s="38">
        <v>238398862</v>
      </c>
      <c r="D18" s="38">
        <v>42070389</v>
      </c>
      <c r="E18" s="38">
        <f t="shared" si="7"/>
        <v>280469251</v>
      </c>
      <c r="F18" s="38">
        <v>25794295.384999998</v>
      </c>
      <c r="G18" s="38">
        <v>101475861.26000002</v>
      </c>
      <c r="H18" s="38">
        <f t="shared" si="5"/>
        <v>127270156.64500001</v>
      </c>
      <c r="I18" s="21">
        <v>128704825.21592411</v>
      </c>
      <c r="J18" s="41">
        <v>22712616.214574844</v>
      </c>
      <c r="K18" s="38">
        <f t="shared" si="6"/>
        <v>151417441.43049896</v>
      </c>
      <c r="L18" s="38">
        <v>132689263.36568445</v>
      </c>
      <c r="M18" s="38">
        <v>96897976.364907503</v>
      </c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52">
        <f t="shared" si="1"/>
        <v>296142231.94976985</v>
      </c>
      <c r="AA18" s="52">
        <f t="shared" si="2"/>
        <v>296146774.47301275</v>
      </c>
      <c r="AB18" s="55">
        <v>184210896</v>
      </c>
      <c r="AC18" s="54">
        <f>+AA18-AB18</f>
        <v>111935878.47301275</v>
      </c>
    </row>
    <row r="19" spans="1:29" s="14" customFormat="1" ht="29.25" customHeight="1" x14ac:dyDescent="0.25">
      <c r="A19" s="30" t="s">
        <v>19</v>
      </c>
      <c r="B19" s="27" t="s">
        <v>8</v>
      </c>
      <c r="C19" s="38">
        <f>104815264+19940383</f>
        <v>124755647</v>
      </c>
      <c r="D19" s="38">
        <v>18496812</v>
      </c>
      <c r="E19" s="38">
        <f t="shared" si="7"/>
        <v>143252459</v>
      </c>
      <c r="F19" s="38">
        <v>13723121.170000002</v>
      </c>
      <c r="G19" s="38">
        <v>99851330.689999968</v>
      </c>
      <c r="H19" s="38">
        <f t="shared" si="5"/>
        <v>113574451.85999997</v>
      </c>
      <c r="I19" s="21">
        <f>102900842.584865+13346609.9507626</f>
        <v>116247452.5356276</v>
      </c>
      <c r="J19" s="41">
        <v>18158972.220858511</v>
      </c>
      <c r="K19" s="38">
        <f>I19+J19</f>
        <v>134406424.75648612</v>
      </c>
      <c r="L19" s="38">
        <v>130066340.89886492</v>
      </c>
      <c r="M19" s="38">
        <v>102145422.4782923</v>
      </c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52">
        <f t="shared" si="1"/>
        <v>262872085.53873554</v>
      </c>
      <c r="AA19" s="52">
        <f t="shared" si="2"/>
        <v>262876117.73147824</v>
      </c>
      <c r="AB19" s="55">
        <v>192103600.88</v>
      </c>
      <c r="AC19" s="59">
        <f>+AA19-AB19</f>
        <v>70772516.851478249</v>
      </c>
    </row>
    <row r="20" spans="1:29" s="12" customFormat="1" ht="29.25" customHeight="1" x14ac:dyDescent="0.25">
      <c r="A20" s="84" t="s">
        <v>20</v>
      </c>
      <c r="B20" s="85"/>
      <c r="C20" s="21">
        <f>+C5+C8+C11+C14+C15+C16+C17+C18+C19</f>
        <v>7962548543</v>
      </c>
      <c r="D20" s="21">
        <f>+D5+D8+D11+D14+D15+D16+D17+D18+D19</f>
        <v>1299138290</v>
      </c>
      <c r="E20" s="21">
        <f>+C20+D20</f>
        <v>9261686833</v>
      </c>
      <c r="F20" s="21">
        <f>+F5+F8+F11+F14+F15+F16+F17+F18+F19</f>
        <v>809483584.08624995</v>
      </c>
      <c r="G20" s="21">
        <f>+G5+G8+G11+G14+G15+G16+G17+G18+G19</f>
        <v>3725169636.0600004</v>
      </c>
      <c r="H20" s="21">
        <f>+H5+H8+H11+H14+H15+H16+H17+H18+H19</f>
        <v>4534653220.1462498</v>
      </c>
      <c r="I20" s="38">
        <f t="shared" ref="I20" si="8">+I5+I8+I11+I14+I15+I16+I17+I18+I19</f>
        <v>5075901355.4796505</v>
      </c>
      <c r="J20" s="38">
        <f>+J5+J8+J11+J14+J15+J16+J17+J18+J19</f>
        <v>836283706.01315975</v>
      </c>
      <c r="K20" s="38">
        <f>+K5+K8+K11+K14+K15+K16+K17+K18+K19</f>
        <v>5912185061.4928112</v>
      </c>
      <c r="L20" s="21">
        <f>+L5+L8+L11+L14+L15+L16+L17+L18+L19</f>
        <v>4911704198.2802982</v>
      </c>
      <c r="M20" s="21">
        <f>+M5+M8+M11+M14+M15+M16+M17+M18+M19</f>
        <v>3448182554.0720482</v>
      </c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60"/>
      <c r="AA20" s="61"/>
      <c r="AB20" s="56"/>
      <c r="AC20" s="53"/>
    </row>
    <row r="21" spans="1:29" s="12" customFormat="1" ht="29.25" customHeight="1" x14ac:dyDescent="0.2">
      <c r="A21" s="78" t="s">
        <v>23</v>
      </c>
      <c r="B21" s="79"/>
      <c r="C21" s="79"/>
      <c r="D21" s="79"/>
      <c r="E21" s="79"/>
      <c r="F21" s="79"/>
      <c r="G21" s="79"/>
      <c r="H21" s="22" t="s">
        <v>21</v>
      </c>
      <c r="I21" s="22"/>
      <c r="J21" s="22"/>
      <c r="K21" s="22"/>
      <c r="L21" s="22"/>
      <c r="M21" s="22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60"/>
      <c r="AA21" s="62"/>
      <c r="AB21" s="53"/>
      <c r="AC21" s="53"/>
    </row>
    <row r="22" spans="1:29" s="12" customFormat="1" ht="29.25" customHeight="1" x14ac:dyDescent="0.2">
      <c r="A22" s="68"/>
      <c r="B22" s="68"/>
      <c r="C22" s="69"/>
      <c r="D22" s="69"/>
      <c r="E22" s="69"/>
      <c r="F22" s="70"/>
      <c r="G22" s="70"/>
      <c r="H22" s="69"/>
      <c r="I22" s="69"/>
      <c r="J22" s="69"/>
      <c r="K22" s="69"/>
      <c r="L22" s="69"/>
      <c r="M22" s="69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60"/>
      <c r="AA22" s="63"/>
      <c r="AB22" s="53"/>
      <c r="AC22" s="53"/>
    </row>
    <row r="23" spans="1:29" s="12" customFormat="1" ht="29.25" customHeight="1" x14ac:dyDescent="0.2">
      <c r="A23" s="1"/>
      <c r="B23" s="1"/>
      <c r="C23" s="4"/>
      <c r="D23" s="4"/>
      <c r="E23" s="4"/>
      <c r="F23" s="65"/>
      <c r="G23" s="28"/>
      <c r="H23" s="22"/>
      <c r="I23" s="28"/>
      <c r="J23" s="28"/>
      <c r="K23" s="28"/>
      <c r="L23" s="28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53"/>
      <c r="AA23" s="62"/>
      <c r="AB23" s="53"/>
      <c r="AC23" s="53"/>
    </row>
    <row r="24" spans="1:29" s="12" customFormat="1" ht="29.25" customHeight="1" x14ac:dyDescent="0.2">
      <c r="A24" s="1"/>
      <c r="B24" s="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53"/>
      <c r="AA24" s="62"/>
      <c r="AB24" s="53"/>
      <c r="AC24" s="53"/>
    </row>
    <row r="25" spans="1:29" s="12" customFormat="1" ht="29.25" customHeight="1" x14ac:dyDescent="0.2">
      <c r="A25" s="1"/>
      <c r="B25" s="1"/>
      <c r="C25" s="4"/>
      <c r="D25" s="4"/>
      <c r="E25" s="4"/>
      <c r="F25" s="65"/>
      <c r="G25" s="28"/>
      <c r="H25" s="4"/>
      <c r="I25" s="15"/>
      <c r="J25" s="4"/>
      <c r="K25" s="4"/>
      <c r="L25" s="1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53"/>
      <c r="AA25" s="62"/>
      <c r="AB25" s="53"/>
      <c r="AC25" s="53"/>
    </row>
    <row r="26" spans="1:29" s="12" customFormat="1" ht="29.25" customHeight="1" x14ac:dyDescent="0.2">
      <c r="A26" s="1"/>
      <c r="B26" s="1"/>
      <c r="C26" s="4"/>
      <c r="D26" s="4"/>
      <c r="E26" s="4"/>
      <c r="F26" s="65"/>
      <c r="G26" s="65"/>
      <c r="H26" s="4"/>
      <c r="I26" s="15"/>
      <c r="J26" s="4"/>
      <c r="K26" s="4"/>
      <c r="L26" s="1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53"/>
      <c r="AA26" s="62"/>
      <c r="AB26" s="53"/>
      <c r="AC26" s="53"/>
    </row>
    <row r="27" spans="1:29" s="12" customFormat="1" ht="29.25" customHeight="1" x14ac:dyDescent="0.2">
      <c r="A27" s="1"/>
      <c r="B27" s="1"/>
      <c r="C27" s="4"/>
      <c r="D27" s="4"/>
      <c r="E27" s="4"/>
      <c r="F27" s="65"/>
      <c r="G27" s="65"/>
      <c r="H27" s="4"/>
      <c r="I27" s="15"/>
      <c r="J27" s="4"/>
      <c r="K27" s="4"/>
      <c r="L27" s="1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53"/>
      <c r="AA27" s="64"/>
      <c r="AB27" s="53"/>
      <c r="AC27" s="53"/>
    </row>
    <row r="28" spans="1:29" s="12" customFormat="1" ht="29.25" customHeight="1" x14ac:dyDescent="0.25">
      <c r="A28" s="1"/>
      <c r="B28" s="1"/>
      <c r="C28" s="5"/>
      <c r="D28" s="5"/>
      <c r="E28" s="5"/>
      <c r="F28" s="66"/>
      <c r="G28" s="66"/>
      <c r="H28" s="5"/>
      <c r="I28" s="13"/>
      <c r="J28" s="13"/>
      <c r="K28" s="16"/>
      <c r="L28" s="1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53"/>
      <c r="AA28" s="53"/>
      <c r="AB28" s="53"/>
      <c r="AC28" s="53"/>
    </row>
    <row r="29" spans="1:29" s="12" customFormat="1" ht="29.25" customHeight="1" x14ac:dyDescent="0.25">
      <c r="A29" s="1"/>
      <c r="B29" s="1"/>
      <c r="C29" s="5"/>
      <c r="D29" s="5"/>
      <c r="E29" s="5"/>
      <c r="F29" s="66"/>
      <c r="G29" s="66"/>
      <c r="H29" s="5"/>
      <c r="I29" s="13"/>
      <c r="J29" s="13"/>
      <c r="K29" s="17"/>
      <c r="L29" s="1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53"/>
      <c r="AA29" s="53"/>
      <c r="AB29" s="53"/>
      <c r="AC29" s="53"/>
    </row>
    <row r="30" spans="1:29" x14ac:dyDescent="0.25">
      <c r="K30" s="17"/>
    </row>
    <row r="31" spans="1:29" x14ac:dyDescent="0.25">
      <c r="K31" s="17"/>
    </row>
    <row r="32" spans="1:29" x14ac:dyDescent="0.25">
      <c r="K32" s="17"/>
    </row>
    <row r="33" spans="11:11" x14ac:dyDescent="0.25">
      <c r="K33" s="17"/>
    </row>
    <row r="34" spans="11:11" x14ac:dyDescent="0.25">
      <c r="K34" s="17"/>
    </row>
    <row r="35" spans="11:11" x14ac:dyDescent="0.25">
      <c r="K35" s="17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6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Мартин Войнов</cp:lastModifiedBy>
  <cp:lastPrinted>2020-02-19T12:24:40Z</cp:lastPrinted>
  <dcterms:created xsi:type="dcterms:W3CDTF">2007-11-29T09:10:22Z</dcterms:created>
  <dcterms:modified xsi:type="dcterms:W3CDTF">2021-12-01T14:13:41Z</dcterms:modified>
</cp:coreProperties>
</file>