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06.2020\"/>
    </mc:Choice>
  </mc:AlternateContent>
  <bookViews>
    <workbookView xWindow="-300" yWindow="1320" windowWidth="13515" windowHeight="8145"/>
  </bookViews>
  <sheets>
    <sheet name="SCF_financial info_EUR_ENG" sheetId="5" r:id="rId1"/>
  </sheets>
  <definedNames>
    <definedName name="_xlnm.Print_Area" localSheetId="0">'SCF_financial info_EUR_ENG'!$A$1:$M$20</definedName>
  </definedNames>
  <calcPr calcId="162913"/>
</workbook>
</file>

<file path=xl/calcChain.xml><?xml version="1.0" encoding="utf-8"?>
<calcChain xmlns="http://schemas.openxmlformats.org/spreadsheetml/2006/main">
  <c r="G11" i="5" l="1"/>
  <c r="G8" i="5"/>
  <c r="G5" i="5"/>
  <c r="G20" i="5" s="1"/>
  <c r="L11" i="5"/>
  <c r="L8" i="5"/>
  <c r="L5" i="5"/>
  <c r="L20" i="5" s="1"/>
  <c r="M19" i="5" l="1"/>
  <c r="M18" i="5"/>
  <c r="M17" i="5"/>
  <c r="M16" i="5"/>
  <c r="M15" i="5"/>
  <c r="M14" i="5"/>
  <c r="M13" i="5"/>
  <c r="M10" i="5"/>
  <c r="M9" i="5"/>
  <c r="K19" i="5" l="1"/>
  <c r="K18" i="5"/>
  <c r="K17" i="5"/>
  <c r="K16" i="5"/>
  <c r="K15" i="5"/>
  <c r="K14" i="5"/>
  <c r="K13" i="5"/>
  <c r="K12" i="5"/>
  <c r="K10" i="5"/>
  <c r="K9" i="5"/>
  <c r="J11" i="5" l="1"/>
  <c r="I11" i="5"/>
  <c r="K11" i="5"/>
  <c r="I8" i="5"/>
  <c r="K8" i="5"/>
  <c r="J8" i="5"/>
  <c r="AA8" i="5" l="1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H19" i="5" l="1"/>
  <c r="E19" i="5"/>
  <c r="H18" i="5"/>
  <c r="C18" i="5"/>
  <c r="E18" i="5" s="1"/>
  <c r="H17" i="5"/>
  <c r="E17" i="5"/>
  <c r="H16" i="5"/>
  <c r="E16" i="5"/>
  <c r="H15" i="5"/>
  <c r="E15" i="5"/>
  <c r="H14" i="5"/>
  <c r="H13" i="5"/>
  <c r="E13" i="5"/>
  <c r="H12" i="5"/>
  <c r="E12" i="5"/>
  <c r="H10" i="5"/>
  <c r="E10" i="5"/>
  <c r="H9" i="5"/>
  <c r="E9" i="5"/>
  <c r="H7" i="5"/>
  <c r="H6" i="5"/>
  <c r="E6" i="5"/>
  <c r="H11" i="5" l="1"/>
  <c r="M11" i="5"/>
  <c r="F11" i="5"/>
  <c r="E11" i="5"/>
  <c r="D11" i="5"/>
  <c r="C11" i="5"/>
  <c r="H8" i="5"/>
  <c r="E8" i="5"/>
  <c r="M8" i="5"/>
  <c r="D8" i="5"/>
  <c r="C8" i="5"/>
  <c r="H5" i="5"/>
  <c r="E5" i="5"/>
  <c r="M5" i="5"/>
  <c r="F5" i="5"/>
  <c r="D5" i="5"/>
  <c r="C5" i="5"/>
  <c r="C20" i="5" l="1"/>
  <c r="D20" i="5"/>
  <c r="M20" i="5"/>
  <c r="H20" i="5"/>
  <c r="F8" i="5"/>
  <c r="F20" i="5" s="1"/>
  <c r="E20" i="5" l="1"/>
  <c r="J5" i="5"/>
  <c r="J20" i="5"/>
  <c r="K7" i="5"/>
  <c r="I5" i="5"/>
  <c r="I20" i="5" s="1"/>
  <c r="K6" i="5"/>
  <c r="AA6" i="5" s="1"/>
  <c r="K5" i="5" l="1"/>
  <c r="K20" i="5" s="1"/>
  <c r="Z7" i="5"/>
  <c r="AA7" i="5"/>
  <c r="AA5" i="5" s="1"/>
  <c r="AC5" i="5" s="1"/>
  <c r="Z6" i="5"/>
</calcChain>
</file>

<file path=xl/sharedStrings.xml><?xml version="1.0" encoding="utf-8"?>
<sst xmlns="http://schemas.openxmlformats.org/spreadsheetml/2006/main" count="45" uniqueCount="29">
  <si>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</si>
  <si>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</si>
  <si>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</si>
  <si>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</si>
  <si>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</si>
  <si>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</si>
  <si>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</si>
  <si>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</si>
  <si>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</si>
  <si>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</si>
  <si>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</si>
  <si>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</si>
  <si>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</si>
  <si>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</si>
  <si>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</si>
  <si>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</si>
  <si>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</si>
  <si>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</si>
  <si>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</si>
  <si>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8. OP Good Governance / ESF</t>
  </si>
  <si>
    <t>9. OP Fund for EU Aid for the most deprived</t>
  </si>
  <si>
    <t>Total</t>
  </si>
  <si>
    <t>Total pre-financing received from the EC up to 30.06.2020</t>
  </si>
  <si>
    <t>Funds received from the EC based on submitted applications for payment up to 30.06.2020</t>
  </si>
  <si>
    <t>Total funds received from the EC up to 30.06.2020</t>
  </si>
  <si>
    <t>Paid up to 30.06.2020</t>
  </si>
  <si>
    <t>Total paid up to 30.06.2020</t>
  </si>
  <si>
    <t>Total public expenditure declared to the EC with Payment claims
 as per 30.06.2020</t>
  </si>
  <si>
    <t>Total public expenditure certified to the EC with Annual Accounts 
as per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</si>
</sst>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0" sqref="O10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2" customWidth="1"/>
    <col min="7" max="7" width="19.42578125" style="72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2" customWidth="1"/>
    <col min="27" max="27" width="28.42578125" style="62" customWidth="1"/>
    <col min="28" max="28" width="13.5703125" style="62" customWidth="1"/>
    <col min="29" max="29" width="24.28515625" style="62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6"/>
      <c r="AA1" s="56"/>
      <c r="AB1" s="56"/>
      <c r="AC1" s="56"/>
    </row>
    <row r="2" spans="1:29" s="10" customFormat="1" ht="12.75" customHeight="1" x14ac:dyDescent="0.25">
      <c r="A2" s="81" t="s">
        <v>0</v>
      </c>
      <c r="B2" s="82" t="s">
        <v>1</v>
      </c>
      <c r="C2" s="84" t="s">
        <v>2</v>
      </c>
      <c r="D2" s="84" t="s">
        <v>3</v>
      </c>
      <c r="E2" s="84" t="s">
        <v>4</v>
      </c>
      <c r="F2" s="77" t="s">
        <v>22</v>
      </c>
      <c r="G2" s="77" t="s">
        <v>23</v>
      </c>
      <c r="H2" s="77" t="s">
        <v>24</v>
      </c>
      <c r="I2" s="86" t="s">
        <v>25</v>
      </c>
      <c r="J2" s="87"/>
      <c r="K2" s="77" t="s">
        <v>26</v>
      </c>
      <c r="L2" s="75" t="s">
        <v>27</v>
      </c>
      <c r="M2" s="75" t="s">
        <v>28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57"/>
      <c r="AA2" s="57"/>
      <c r="AB2" s="57"/>
      <c r="AC2" s="57"/>
    </row>
    <row r="3" spans="1:29" s="10" customFormat="1" ht="75" customHeight="1" x14ac:dyDescent="0.25">
      <c r="A3" s="81"/>
      <c r="B3" s="83"/>
      <c r="C3" s="85"/>
      <c r="D3" s="85"/>
      <c r="E3" s="85"/>
      <c r="F3" s="88"/>
      <c r="G3" s="88"/>
      <c r="H3" s="88"/>
      <c r="I3" s="37" t="s">
        <v>5</v>
      </c>
      <c r="J3" s="38" t="s">
        <v>6</v>
      </c>
      <c r="K3" s="78"/>
      <c r="L3" s="76"/>
      <c r="M3" s="76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7"/>
      <c r="AA3" s="57"/>
      <c r="AB3" s="57"/>
      <c r="AC3" s="57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7"/>
      <c r="AA4" s="57"/>
      <c r="AB4" s="57"/>
      <c r="AC4" s="57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1604449168</v>
      </c>
      <c r="D5" s="21">
        <f>D6+D7</f>
        <v>283138092</v>
      </c>
      <c r="E5" s="21">
        <f t="shared" ref="E5:M5" si="0">E6+E7</f>
        <v>1887587260</v>
      </c>
      <c r="F5" s="21">
        <f t="shared" si="0"/>
        <v>157211702.71000001</v>
      </c>
      <c r="G5" s="21">
        <f t="shared" si="0"/>
        <v>531867344.62</v>
      </c>
      <c r="H5" s="21">
        <f t="shared" si="0"/>
        <v>689079047.32999992</v>
      </c>
      <c r="I5" s="41">
        <f t="shared" si="0"/>
        <v>703512942.37286186</v>
      </c>
      <c r="J5" s="41">
        <f t="shared" si="0"/>
        <v>124149342.77168149</v>
      </c>
      <c r="K5" s="21">
        <f>K6+K7</f>
        <v>827662285.14454329</v>
      </c>
      <c r="L5" s="89">
        <f t="shared" ref="L5" si="1">L6+L7</f>
        <v>687247016.82932305</v>
      </c>
      <c r="M5" s="21">
        <f t="shared" si="0"/>
        <v>491591211.04954404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8"/>
      <c r="AA5" s="58">
        <f>+AA6+AA7</f>
        <v>1618766727.1542521</v>
      </c>
      <c r="AB5" s="59">
        <v>1461442349.48</v>
      </c>
      <c r="AC5" s="60">
        <f>+AA5-AB5</f>
        <v>157324377.67425203</v>
      </c>
    </row>
    <row r="6" spans="1:29" ht="29.25" customHeight="1" outlineLevel="1" x14ac:dyDescent="0.25">
      <c r="A6" s="33" t="s">
        <v>9</v>
      </c>
      <c r="B6" s="34" t="s">
        <v>8</v>
      </c>
      <c r="C6" s="46">
        <v>459761907</v>
      </c>
      <c r="D6" s="46">
        <v>81134456</v>
      </c>
      <c r="E6" s="40">
        <f>+C6+D6</f>
        <v>540896363</v>
      </c>
      <c r="F6" s="40">
        <v>52395101.700000003</v>
      </c>
      <c r="G6" s="40">
        <v>274906688.74000001</v>
      </c>
      <c r="H6" s="40">
        <f>F6+G6</f>
        <v>327301790.44</v>
      </c>
      <c r="I6" s="27">
        <v>337807185.41956002</v>
      </c>
      <c r="J6" s="39">
        <v>59613032.721098825</v>
      </c>
      <c r="K6" s="40">
        <f>I6+J6</f>
        <v>397420218.14065886</v>
      </c>
      <c r="L6" s="40">
        <v>358847845.64658999</v>
      </c>
      <c r="M6" s="40">
        <v>268939075.64886701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8">
        <f>+K6*1.9558</f>
        <v>777274462.63950062</v>
      </c>
      <c r="AA6" s="61">
        <f>+K6*1.95583</f>
        <v>777286385.24604475</v>
      </c>
    </row>
    <row r="7" spans="1:29" ht="29.25" customHeight="1" outlineLevel="1" x14ac:dyDescent="0.25">
      <c r="A7" s="33" t="s">
        <v>10</v>
      </c>
      <c r="B7" s="34" t="s">
        <v>8</v>
      </c>
      <c r="C7" s="46">
        <v>1144687261</v>
      </c>
      <c r="D7" s="46">
        <v>202003636</v>
      </c>
      <c r="E7" s="40">
        <v>1346690897</v>
      </c>
      <c r="F7" s="40">
        <v>104816601.01000001</v>
      </c>
      <c r="G7" s="40">
        <v>256960655.88</v>
      </c>
      <c r="H7" s="40">
        <f>F7+G7</f>
        <v>361777256.88999999</v>
      </c>
      <c r="I7" s="27">
        <v>365705756.95330179</v>
      </c>
      <c r="J7" s="39">
        <v>64536310.050582662</v>
      </c>
      <c r="K7" s="40">
        <f>I7+J7</f>
        <v>430242067.00388443</v>
      </c>
      <c r="L7" s="40">
        <v>328399171.182733</v>
      </c>
      <c r="M7" s="40">
        <v>222652135.40067703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8">
        <f t="shared" ref="Z7:Z19" si="2">+K7*1.9558</f>
        <v>841467434.6461972</v>
      </c>
      <c r="AA7" s="61">
        <f t="shared" ref="AA7:AA19" si="3">+K7*1.95583</f>
        <v>841480341.9082073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1474466160</v>
      </c>
      <c r="D8" s="21">
        <f t="shared" ref="D8:M8" si="4">D9+D10</f>
        <v>260199914</v>
      </c>
      <c r="E8" s="21">
        <f t="shared" si="4"/>
        <v>1734666074</v>
      </c>
      <c r="F8" s="21">
        <f t="shared" si="4"/>
        <v>133600552.22</v>
      </c>
      <c r="G8" s="21">
        <f t="shared" si="4"/>
        <v>308742108.85000002</v>
      </c>
      <c r="H8" s="21">
        <f t="shared" si="4"/>
        <v>442342661.06999999</v>
      </c>
      <c r="I8" s="41">
        <f t="shared" si="4"/>
        <v>453574700.98886955</v>
      </c>
      <c r="J8" s="41">
        <f t="shared" si="4"/>
        <v>80042594.292153433</v>
      </c>
      <c r="K8" s="21">
        <f t="shared" si="4"/>
        <v>533617295.28102297</v>
      </c>
      <c r="L8" s="41">
        <f t="shared" si="4"/>
        <v>434090515.23014772</v>
      </c>
      <c r="M8" s="21">
        <f t="shared" si="4"/>
        <v>262895987.11152267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8">
        <f t="shared" si="2"/>
        <v>1043648706.1106247</v>
      </c>
      <c r="AA8" s="58">
        <f t="shared" si="3"/>
        <v>1043664714.6294831</v>
      </c>
      <c r="AB8" s="59">
        <v>942880842.37</v>
      </c>
      <c r="AC8" s="60">
        <f>+AA8-AB8</f>
        <v>100783872.2594831</v>
      </c>
    </row>
    <row r="9" spans="1:29" ht="29.25" customHeight="1" outlineLevel="1" x14ac:dyDescent="0.25">
      <c r="A9" s="33" t="s">
        <v>9</v>
      </c>
      <c r="B9" s="34" t="s">
        <v>8</v>
      </c>
      <c r="C9" s="46">
        <v>349712078</v>
      </c>
      <c r="D9" s="46">
        <v>61713898</v>
      </c>
      <c r="E9" s="40">
        <f t="shared" ref="E9:E10" si="5">+C9+D9</f>
        <v>411425976</v>
      </c>
      <c r="F9" s="73">
        <v>32248567.210000001</v>
      </c>
      <c r="G9" s="44">
        <v>65615234.920000002</v>
      </c>
      <c r="H9" s="40">
        <f>F9+G9</f>
        <v>97863802.129999995</v>
      </c>
      <c r="I9" s="27">
        <v>96266084.867547035</v>
      </c>
      <c r="J9" s="39">
        <v>16988132.623684768</v>
      </c>
      <c r="K9" s="40">
        <f>I9+J9</f>
        <v>113254217.4912318</v>
      </c>
      <c r="L9" s="40">
        <v>85770109.085813433</v>
      </c>
      <c r="M9" s="40">
        <f>11106979.35+7752577.57/1.9558+94654229.76/1.9558</f>
        <v>63467551.663119957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8">
        <f t="shared" si="2"/>
        <v>221502598.56935114</v>
      </c>
      <c r="AA9" s="61">
        <f t="shared" si="3"/>
        <v>221505996.19587588</v>
      </c>
      <c r="AB9" s="61"/>
    </row>
    <row r="10" spans="1:29" ht="29.25" customHeight="1" outlineLevel="1" x14ac:dyDescent="0.25">
      <c r="A10" s="33" t="s">
        <v>10</v>
      </c>
      <c r="B10" s="34" t="s">
        <v>8</v>
      </c>
      <c r="C10" s="46">
        <v>1124754082</v>
      </c>
      <c r="D10" s="46">
        <v>198486016</v>
      </c>
      <c r="E10" s="40">
        <f t="shared" si="5"/>
        <v>1323240098</v>
      </c>
      <c r="F10" s="73">
        <v>101351985.01000001</v>
      </c>
      <c r="G10" s="44">
        <v>243126873.93000001</v>
      </c>
      <c r="H10" s="40">
        <f>F10+G10</f>
        <v>344478858.94</v>
      </c>
      <c r="I10" s="27">
        <v>357308616.12132251</v>
      </c>
      <c r="J10" s="39">
        <v>63054461.668468669</v>
      </c>
      <c r="K10" s="40">
        <f>I10+J10</f>
        <v>420363077.78979117</v>
      </c>
      <c r="L10" s="40">
        <v>348320406.14433426</v>
      </c>
      <c r="M10" s="40">
        <f>23431712.67+115828724.3/1.9558+228385666.11/1.9558</f>
        <v>199428435.4484027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8">
        <f t="shared" si="2"/>
        <v>822146107.54127359</v>
      </c>
      <c r="AA10" s="61">
        <f t="shared" si="3"/>
        <v>822158718.43360722</v>
      </c>
      <c r="AB10" s="61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M11" si="6">D12+D13</f>
        <v>97507215</v>
      </c>
      <c r="E11" s="21">
        <f t="shared" si="6"/>
        <v>650048087</v>
      </c>
      <c r="F11" s="21">
        <f t="shared" si="6"/>
        <v>49472930.289999999</v>
      </c>
      <c r="G11" s="21">
        <f t="shared" si="6"/>
        <v>135273069.05000001</v>
      </c>
      <c r="H11" s="21">
        <f t="shared" si="6"/>
        <v>184745999.34000003</v>
      </c>
      <c r="I11" s="41">
        <f t="shared" si="6"/>
        <v>243417286.60072863</v>
      </c>
      <c r="J11" s="41">
        <f t="shared" si="6"/>
        <v>42955991.753069758</v>
      </c>
      <c r="K11" s="21">
        <f t="shared" si="6"/>
        <v>286373278.35379839</v>
      </c>
      <c r="L11" s="41">
        <f t="shared" si="6"/>
        <v>176044372.24109316</v>
      </c>
      <c r="M11" s="21">
        <f t="shared" si="6"/>
        <v>113182314.13743737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8">
        <f t="shared" si="2"/>
        <v>560088857.80435884</v>
      </c>
      <c r="AA11" s="58">
        <f t="shared" si="3"/>
        <v>560097449.00270951</v>
      </c>
      <c r="AB11" s="61">
        <v>508734585.13999999</v>
      </c>
      <c r="AC11" s="60">
        <f>+AA11-AB11</f>
        <v>51362863.862709522</v>
      </c>
    </row>
    <row r="12" spans="1:29" s="14" customFormat="1" ht="29.25" customHeight="1" x14ac:dyDescent="0.25">
      <c r="A12" s="33" t="s">
        <v>13</v>
      </c>
      <c r="B12" s="34" t="s">
        <v>8</v>
      </c>
      <c r="C12" s="46">
        <v>187926049</v>
      </c>
      <c r="D12" s="46">
        <v>33163421</v>
      </c>
      <c r="E12" s="40">
        <f t="shared" ref="E12:E19" si="7">+C12+D12</f>
        <v>221089470</v>
      </c>
      <c r="F12" s="40">
        <v>17904003.48</v>
      </c>
      <c r="G12" s="44">
        <v>23942360.949999999</v>
      </c>
      <c r="H12" s="40">
        <f t="shared" ref="H12:H19" si="8">F12+G12</f>
        <v>41846364.43</v>
      </c>
      <c r="I12" s="27">
        <v>63663314.492826045</v>
      </c>
      <c r="J12" s="42">
        <v>11234702.557557536</v>
      </c>
      <c r="K12" s="40">
        <f t="shared" ref="K12:K19" si="9">I12+J12</f>
        <v>74898017.050383583</v>
      </c>
      <c r="L12" s="43">
        <v>31297203.930659577</v>
      </c>
      <c r="M12" s="43">
        <v>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8">
        <f t="shared" si="2"/>
        <v>146485541.7471402</v>
      </c>
      <c r="AA12" s="61">
        <f t="shared" si="3"/>
        <v>146487788.68765172</v>
      </c>
      <c r="AB12" s="61"/>
      <c r="AC12" s="63"/>
    </row>
    <row r="13" spans="1:29" s="12" customFormat="1" ht="29.25" customHeight="1" x14ac:dyDescent="0.25">
      <c r="A13" s="33" t="s">
        <v>14</v>
      </c>
      <c r="B13" s="34" t="s">
        <v>8</v>
      </c>
      <c r="C13" s="46">
        <v>364614823</v>
      </c>
      <c r="D13" s="46">
        <v>64343794</v>
      </c>
      <c r="E13" s="40">
        <f t="shared" si="7"/>
        <v>428958617</v>
      </c>
      <c r="F13" s="40">
        <v>31568926.809999999</v>
      </c>
      <c r="G13" s="44">
        <v>111330708.10000002</v>
      </c>
      <c r="H13" s="40">
        <f t="shared" si="8"/>
        <v>142899634.91000003</v>
      </c>
      <c r="I13" s="27">
        <v>179753972.10790259</v>
      </c>
      <c r="J13" s="39">
        <v>31721289.19551222</v>
      </c>
      <c r="K13" s="40">
        <f t="shared" si="9"/>
        <v>211475261.30341482</v>
      </c>
      <c r="L13" s="40">
        <v>144747168.31043357</v>
      </c>
      <c r="M13" s="40">
        <f>50027085.65/1.9558+171334884.34/1.9558</f>
        <v>113182314.13743737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8">
        <f t="shared" si="2"/>
        <v>413603316.05721873</v>
      </c>
      <c r="AA13" s="61">
        <f t="shared" si="3"/>
        <v>413609660.31505781</v>
      </c>
      <c r="AB13" s="61"/>
      <c r="AC13" s="64"/>
    </row>
    <row r="14" spans="1:29" s="14" customFormat="1" ht="29.25" customHeight="1" x14ac:dyDescent="0.25">
      <c r="A14" s="32" t="s">
        <v>15</v>
      </c>
      <c r="B14" s="28" t="s">
        <v>8</v>
      </c>
      <c r="C14" s="41">
        <v>1311704793</v>
      </c>
      <c r="D14" s="41">
        <v>231477320</v>
      </c>
      <c r="E14" s="41">
        <v>1543182113</v>
      </c>
      <c r="F14" s="74">
        <v>119997437.90000001</v>
      </c>
      <c r="G14" s="41">
        <v>434419507.77000004</v>
      </c>
      <c r="H14" s="41">
        <f t="shared" si="8"/>
        <v>554416945.67000008</v>
      </c>
      <c r="I14" s="21">
        <v>743702149.13837814</v>
      </c>
      <c r="J14" s="47">
        <v>131241555.73030201</v>
      </c>
      <c r="K14" s="41">
        <f t="shared" si="9"/>
        <v>874943704.86868012</v>
      </c>
      <c r="L14" s="41">
        <v>564358040.84782302</v>
      </c>
      <c r="M14" s="41">
        <f>56363297.09+162381786.29/1.9558+486355140.82/1.9558</f>
        <v>388062308.80387664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8">
        <f t="shared" si="2"/>
        <v>1711214897.9821646</v>
      </c>
      <c r="AA14" s="58">
        <f t="shared" si="3"/>
        <v>1711241146.2933106</v>
      </c>
      <c r="AB14" s="61">
        <v>1591964903.49</v>
      </c>
      <c r="AC14" s="60">
        <f>+AA14-AB14</f>
        <v>119276242.80331063</v>
      </c>
    </row>
    <row r="15" spans="1:29" s="14" customFormat="1" ht="29.25" customHeight="1" x14ac:dyDescent="0.25">
      <c r="A15" s="35" t="s">
        <v>16</v>
      </c>
      <c r="B15" s="28" t="s">
        <v>8</v>
      </c>
      <c r="C15" s="41">
        <v>938665315</v>
      </c>
      <c r="D15" s="41">
        <v>153582762</v>
      </c>
      <c r="E15" s="41">
        <f t="shared" si="7"/>
        <v>1092248077</v>
      </c>
      <c r="F15" s="41">
        <v>115474331.03</v>
      </c>
      <c r="G15" s="41">
        <v>462729753.38999999</v>
      </c>
      <c r="H15" s="41">
        <f t="shared" si="8"/>
        <v>578204084.41999996</v>
      </c>
      <c r="I15" s="45">
        <v>611182915.10544312</v>
      </c>
      <c r="J15" s="45">
        <v>98801618.639828324</v>
      </c>
      <c r="K15" s="41">
        <f t="shared" si="9"/>
        <v>709984533.74527144</v>
      </c>
      <c r="L15" s="41">
        <v>590502338.32317615</v>
      </c>
      <c r="M15" s="41">
        <f>130663671.3+(219545983.91+36770765.1+364432880.68)/1.9558</f>
        <v>448052785.57037532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8">
        <f t="shared" si="2"/>
        <v>1388587751.0990019</v>
      </c>
      <c r="AA15" s="58">
        <f t="shared" si="3"/>
        <v>1388609050.6350143</v>
      </c>
      <c r="AB15" s="61">
        <v>1226822694.46</v>
      </c>
      <c r="AC15" s="60">
        <f>+AA15-AB15</f>
        <v>161786356.17501426</v>
      </c>
    </row>
    <row r="16" spans="1:29" s="14" customFormat="1" ht="29.25" customHeight="1" x14ac:dyDescent="0.25">
      <c r="A16" s="32" t="s">
        <v>17</v>
      </c>
      <c r="B16" s="34" t="s">
        <v>8</v>
      </c>
      <c r="C16" s="41">
        <v>1123075325</v>
      </c>
      <c r="D16" s="41">
        <v>198189765</v>
      </c>
      <c r="E16" s="41">
        <f t="shared" si="7"/>
        <v>1321265090</v>
      </c>
      <c r="F16" s="41">
        <v>119582318.95999999</v>
      </c>
      <c r="G16" s="41">
        <v>471403749.46000004</v>
      </c>
      <c r="H16" s="41">
        <f t="shared" si="8"/>
        <v>590986068.42000008</v>
      </c>
      <c r="I16" s="21">
        <v>570041356.71788859</v>
      </c>
      <c r="J16" s="47">
        <v>100595533.53845093</v>
      </c>
      <c r="K16" s="41">
        <f t="shared" si="9"/>
        <v>670636890.25633955</v>
      </c>
      <c r="L16" s="41">
        <v>604874895.79711616</v>
      </c>
      <c r="M16" s="41">
        <f>205479323.49+262668803.8/1.9558+344500954.8/1.9558</f>
        <v>515925053.42148584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8">
        <f t="shared" si="2"/>
        <v>1311631629.9633489</v>
      </c>
      <c r="AA16" s="58">
        <f t="shared" si="3"/>
        <v>1311651749.0700564</v>
      </c>
      <c r="AB16" s="61">
        <v>1216935553</v>
      </c>
      <c r="AC16" s="60">
        <f>+AA16-AB16</f>
        <v>94716196.070056438</v>
      </c>
    </row>
    <row r="17" spans="1:29" s="14" customFormat="1" ht="29.25" customHeight="1" x14ac:dyDescent="0.25">
      <c r="A17" s="36" t="s">
        <v>18</v>
      </c>
      <c r="B17" s="34" t="s">
        <v>8</v>
      </c>
      <c r="C17" s="41">
        <v>102000000</v>
      </c>
      <c r="D17" s="41">
        <v>0</v>
      </c>
      <c r="E17" s="41">
        <f t="shared" si="7"/>
        <v>102000000</v>
      </c>
      <c r="F17" s="41">
        <v>6502500</v>
      </c>
      <c r="G17" s="41">
        <v>95497500</v>
      </c>
      <c r="H17" s="41">
        <f t="shared" si="8"/>
        <v>102000000</v>
      </c>
      <c r="I17" s="21">
        <v>102000000</v>
      </c>
      <c r="J17" s="47">
        <v>0</v>
      </c>
      <c r="K17" s="41">
        <f t="shared" si="9"/>
        <v>102000000</v>
      </c>
      <c r="L17" s="41">
        <v>102001564.56999999</v>
      </c>
      <c r="M17" s="41">
        <f>95335762.33+13036976.03/1.9558</f>
        <v>102001564.57460579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>
        <f t="shared" si="2"/>
        <v>199491600</v>
      </c>
      <c r="AA17" s="58">
        <f t="shared" si="3"/>
        <v>199494660</v>
      </c>
      <c r="AB17" s="61"/>
      <c r="AC17" s="63"/>
    </row>
    <row r="18" spans="1:29" s="14" customFormat="1" ht="29.25" customHeight="1" x14ac:dyDescent="0.25">
      <c r="A18" s="32" t="s">
        <v>19</v>
      </c>
      <c r="B18" s="28" t="s">
        <v>8</v>
      </c>
      <c r="C18" s="41">
        <f>285531663-1500000</f>
        <v>284031663</v>
      </c>
      <c r="D18" s="41">
        <v>50123236</v>
      </c>
      <c r="E18" s="41">
        <f t="shared" si="7"/>
        <v>334154899</v>
      </c>
      <c r="F18" s="41">
        <v>25794294.390000001</v>
      </c>
      <c r="G18" s="41">
        <v>67511325.189999998</v>
      </c>
      <c r="H18" s="41">
        <f t="shared" si="8"/>
        <v>93305619.579999998</v>
      </c>
      <c r="I18" s="21">
        <v>91445724.339786872</v>
      </c>
      <c r="J18" s="47">
        <v>16137480.765844742</v>
      </c>
      <c r="K18" s="41">
        <f t="shared" si="9"/>
        <v>107583205.10563162</v>
      </c>
      <c r="L18" s="41">
        <v>87919628.312624916</v>
      </c>
      <c r="M18" s="41">
        <f>6606576.12+27687042.08/1.9558+78381538.95/1.9558</f>
        <v>60839412.314907461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8">
        <f t="shared" si="2"/>
        <v>210411232.54559433</v>
      </c>
      <c r="AA18" s="58">
        <f t="shared" si="3"/>
        <v>210414460.04174748</v>
      </c>
      <c r="AB18" s="61">
        <v>184210896</v>
      </c>
      <c r="AC18" s="60">
        <f>+AA18-AB18</f>
        <v>26203564.041747481</v>
      </c>
    </row>
    <row r="19" spans="1:29" s="14" customFormat="1" ht="29.25" customHeight="1" x14ac:dyDescent="0.25">
      <c r="A19" s="32" t="s">
        <v>20</v>
      </c>
      <c r="B19" s="28" t="s">
        <v>8</v>
      </c>
      <c r="C19" s="41">
        <v>104815264</v>
      </c>
      <c r="D19" s="41">
        <v>18496812</v>
      </c>
      <c r="E19" s="41">
        <f t="shared" si="7"/>
        <v>123312076</v>
      </c>
      <c r="F19" s="41">
        <v>11529679.040000001</v>
      </c>
      <c r="G19" s="41">
        <v>75345447.359999999</v>
      </c>
      <c r="H19" s="41">
        <f t="shared" si="8"/>
        <v>86875126.400000006</v>
      </c>
      <c r="I19" s="21">
        <v>93569414.140600815</v>
      </c>
      <c r="J19" s="47">
        <v>16512249.554223672</v>
      </c>
      <c r="K19" s="41">
        <f t="shared" si="9"/>
        <v>110081663.69482449</v>
      </c>
      <c r="L19" s="41">
        <v>90558604.53027004</v>
      </c>
      <c r="M19" s="41">
        <f>28256914.94+29680710.41/1.9558+54678179.85/1.9558</f>
        <v>71389592.238292262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8">
        <f t="shared" si="2"/>
        <v>215297717.85433772</v>
      </c>
      <c r="AA19" s="58">
        <f t="shared" si="3"/>
        <v>215301020.30424857</v>
      </c>
      <c r="AB19" s="61">
        <v>192103600.88</v>
      </c>
      <c r="AC19" s="65">
        <f>+AA19-AB19</f>
        <v>23197419.424248576</v>
      </c>
    </row>
    <row r="20" spans="1:29" s="12" customFormat="1" ht="29.25" customHeight="1" x14ac:dyDescent="0.25">
      <c r="A20" s="79" t="s">
        <v>21</v>
      </c>
      <c r="B20" s="80"/>
      <c r="C20" s="21">
        <f>+C5+C8+C11+C14+C15+C16+C17+C18+C19</f>
        <v>7495748560</v>
      </c>
      <c r="D20" s="21">
        <f>+D5+D8+D11+D14+D15+D16+D17+D18+D19</f>
        <v>1292715116</v>
      </c>
      <c r="E20" s="21">
        <f t="shared" ref="E20:E21" si="10">+C20+D20</f>
        <v>8788463676</v>
      </c>
      <c r="F20" s="21">
        <f t="shared" ref="F20:M21" si="11">+F5+F8+F11+F14+F15+F16+F17+F18+F19</f>
        <v>739165746.53999996</v>
      </c>
      <c r="G20" s="21">
        <f t="shared" si="11"/>
        <v>2582789805.6900001</v>
      </c>
      <c r="H20" s="21">
        <f>+H5+H8+H11+H14+H15+H16+H17+H18+H19</f>
        <v>3321955552.23</v>
      </c>
      <c r="I20" s="41">
        <f>+I5+I8+I11+I14+I15+I16+I17+I18+I19</f>
        <v>3612446489.4045572</v>
      </c>
      <c r="J20" s="41">
        <f t="shared" ref="J20:J21" si="12">+J5+J8+J11+J14+J15+J16+J17+J18+J19</f>
        <v>610436367.04555428</v>
      </c>
      <c r="K20" s="41">
        <f>+K5+K8+K11+K14+K15+K16+K17+K18+K19</f>
        <v>4222882856.4501123</v>
      </c>
      <c r="L20" s="21">
        <f t="shared" ref="L20:L21" si="13">+L5+L8+L11+L14+L15+L16+L17+L18+L19</f>
        <v>3337596976.6815748</v>
      </c>
      <c r="M20" s="21">
        <f t="shared" si="11"/>
        <v>2453940229.2220478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66"/>
      <c r="AA20" s="67"/>
      <c r="AB20" s="62"/>
      <c r="AC20" s="59"/>
    </row>
    <row r="21" spans="1:29" s="12" customFormat="1" ht="29.25" customHeight="1" x14ac:dyDescent="0.2">
      <c r="A21" s="1"/>
      <c r="B21" s="1"/>
      <c r="C21" s="4"/>
      <c r="D21" s="4"/>
      <c r="E21" s="4"/>
      <c r="F21" s="71"/>
      <c r="G21" s="29"/>
      <c r="H21" s="22"/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6"/>
      <c r="AA21" s="68"/>
      <c r="AB21" s="59"/>
      <c r="AC21" s="59"/>
    </row>
    <row r="22" spans="1:29" s="12" customFormat="1" ht="29.25" customHeight="1" x14ac:dyDescent="0.2">
      <c r="A22" s="1"/>
      <c r="B22" s="1"/>
      <c r="C22" s="4"/>
      <c r="D22" s="4"/>
      <c r="E22" s="4"/>
      <c r="F22" s="71"/>
      <c r="G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6"/>
      <c r="AA22" s="69"/>
      <c r="AB22" s="59"/>
      <c r="AC22" s="59"/>
    </row>
    <row r="23" spans="1:29" s="12" customFormat="1" ht="29.25" customHeight="1" x14ac:dyDescent="0.2">
      <c r="A23" s="1"/>
      <c r="B23" s="1"/>
      <c r="C23" s="4"/>
      <c r="D23" s="4"/>
      <c r="E23" s="4"/>
      <c r="F23" s="71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9"/>
      <c r="AA23" s="68"/>
      <c r="AB23" s="59"/>
      <c r="AC23" s="59"/>
    </row>
    <row r="24" spans="1:29" s="12" customFormat="1" ht="29.25" customHeight="1" x14ac:dyDescent="0.2">
      <c r="A24" s="1"/>
      <c r="B24" s="1"/>
      <c r="C24" s="4"/>
      <c r="D24" s="4"/>
      <c r="E24" s="4"/>
      <c r="F24" s="71"/>
      <c r="G24" s="29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59"/>
      <c r="AA24" s="68"/>
      <c r="AB24" s="59"/>
      <c r="AC24" s="59"/>
    </row>
    <row r="25" spans="1:29" s="12" customFormat="1" ht="29.25" customHeight="1" x14ac:dyDescent="0.2">
      <c r="A25" s="1"/>
      <c r="B25" s="1"/>
      <c r="C25" s="4"/>
      <c r="D25" s="4"/>
      <c r="E25" s="4"/>
      <c r="F25" s="71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9"/>
      <c r="AA25" s="68"/>
      <c r="AB25" s="59"/>
      <c r="AC25" s="59"/>
    </row>
    <row r="26" spans="1:29" s="12" customFormat="1" ht="29.25" customHeight="1" x14ac:dyDescent="0.2">
      <c r="A26" s="1"/>
      <c r="B26" s="1"/>
      <c r="C26" s="4"/>
      <c r="D26" s="4"/>
      <c r="E26" s="4"/>
      <c r="F26" s="71"/>
      <c r="G26" s="71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9"/>
      <c r="AA26" s="68"/>
      <c r="AB26" s="59"/>
      <c r="AC26" s="59"/>
    </row>
    <row r="27" spans="1:29" s="12" customFormat="1" ht="29.25" customHeight="1" x14ac:dyDescent="0.2">
      <c r="A27" s="1"/>
      <c r="B27" s="1"/>
      <c r="C27" s="4"/>
      <c r="D27" s="4"/>
      <c r="E27" s="4"/>
      <c r="F27" s="71"/>
      <c r="G27" s="71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9"/>
      <c r="AA27" s="70"/>
      <c r="AB27" s="59"/>
      <c r="AC27" s="59"/>
    </row>
    <row r="28" spans="1:29" s="12" customFormat="1" ht="29.25" customHeight="1" x14ac:dyDescent="0.25">
      <c r="A28" s="1"/>
      <c r="B28" s="1"/>
      <c r="C28" s="5"/>
      <c r="D28" s="5"/>
      <c r="E28" s="5"/>
      <c r="F28" s="72"/>
      <c r="G28" s="72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9"/>
      <c r="AA28" s="59"/>
      <c r="AB28" s="59"/>
      <c r="AC28" s="59"/>
    </row>
    <row r="29" spans="1:29" s="12" customFormat="1" ht="29.25" customHeight="1" x14ac:dyDescent="0.25">
      <c r="A29" s="1"/>
      <c r="B29" s="1"/>
      <c r="C29" s="5"/>
      <c r="D29" s="5"/>
      <c r="E29" s="5"/>
      <c r="F29" s="72"/>
      <c r="G29" s="72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9"/>
      <c r="AA29" s="59"/>
      <c r="AB29" s="59"/>
      <c r="AC29" s="59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  <ignoredErrors>
    <ignoredError sqref="K8 K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2020-07-31T13:54:56Z</dcterms:modified>
</cp:coreProperties>
</file>