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1320" windowWidth="13515" windowHeight="8145"/>
  </bookViews>
  <sheets>
    <sheet name="SCF_financial info_EUR_ENG" sheetId="5" r:id="rId1"/>
  </sheets>
  <definedNames>
    <definedName name="_xlnm.Print_Area" localSheetId="0">'SCF_financial info_EUR_ENG'!$A$1:$M$20</definedName>
  </definedNames>
  <calcPr calcId="162913"/>
</workbook>
</file>

<file path=xl/calcChain.xml><?xml version="1.0" encoding="utf-8"?>
<calcChain xmlns="http://schemas.openxmlformats.org/spreadsheetml/2006/main">
  <c r="M19" i="5" l="1"/>
  <c r="L19" i="5"/>
  <c r="M18" i="5"/>
  <c r="L18" i="5"/>
  <c r="M17" i="5"/>
  <c r="M16" i="5"/>
  <c r="L16" i="5"/>
  <c r="M15" i="5"/>
  <c r="L15" i="5"/>
  <c r="M14" i="5"/>
  <c r="L14" i="5"/>
  <c r="M13" i="5"/>
  <c r="L13" i="5"/>
  <c r="M10" i="5"/>
  <c r="L10" i="5"/>
  <c r="M9" i="5"/>
  <c r="L9" i="5"/>
  <c r="G13" i="5"/>
  <c r="G12" i="5"/>
  <c r="K19" i="5" l="1"/>
  <c r="K18" i="5"/>
  <c r="K17" i="5"/>
  <c r="K16" i="5"/>
  <c r="K15" i="5"/>
  <c r="K14" i="5"/>
  <c r="K13" i="5"/>
  <c r="K12" i="5"/>
  <c r="K10" i="5"/>
  <c r="K9" i="5"/>
  <c r="J11" i="5" l="1"/>
  <c r="I11" i="5"/>
  <c r="K11" i="5"/>
  <c r="I8" i="5"/>
  <c r="K8" i="5"/>
  <c r="J8" i="5"/>
  <c r="AA8" i="5" l="1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L11" i="5" l="1"/>
  <c r="L8" i="5"/>
  <c r="L5" i="5"/>
  <c r="L20" i="5" l="1"/>
  <c r="G11" i="5"/>
  <c r="G8" i="5"/>
  <c r="G5" i="5"/>
  <c r="G20" i="5" l="1"/>
  <c r="H19" i="5" l="1"/>
  <c r="E19" i="5"/>
  <c r="H18" i="5"/>
  <c r="C18" i="5"/>
  <c r="E18" i="5" s="1"/>
  <c r="H17" i="5"/>
  <c r="E17" i="5"/>
  <c r="H16" i="5"/>
  <c r="E16" i="5"/>
  <c r="H15" i="5"/>
  <c r="E15" i="5"/>
  <c r="H14" i="5"/>
  <c r="H13" i="5"/>
  <c r="E13" i="5"/>
  <c r="H12" i="5"/>
  <c r="E12" i="5"/>
  <c r="H10" i="5"/>
  <c r="E10" i="5"/>
  <c r="H9" i="5"/>
  <c r="E9" i="5"/>
  <c r="H7" i="5"/>
  <c r="H6" i="5"/>
  <c r="E6" i="5"/>
  <c r="H11" i="5" l="1"/>
  <c r="M11" i="5"/>
  <c r="F11" i="5"/>
  <c r="E11" i="5"/>
  <c r="D11" i="5"/>
  <c r="C11" i="5"/>
  <c r="H8" i="5"/>
  <c r="E8" i="5"/>
  <c r="M8" i="5"/>
  <c r="D8" i="5"/>
  <c r="C8" i="5"/>
  <c r="H5" i="5"/>
  <c r="E5" i="5"/>
  <c r="M5" i="5"/>
  <c r="F5" i="5"/>
  <c r="D5" i="5"/>
  <c r="C5" i="5"/>
  <c r="C20" i="5" l="1"/>
  <c r="D20" i="5"/>
  <c r="M20" i="5"/>
  <c r="H20" i="5"/>
  <c r="F8" i="5"/>
  <c r="F20" i="5" s="1"/>
  <c r="E20" i="5" l="1"/>
  <c r="J5" i="5"/>
  <c r="J20" i="5"/>
  <c r="K7" i="5"/>
  <c r="I5" i="5"/>
  <c r="I20" i="5" s="1"/>
  <c r="K6" i="5"/>
  <c r="AA6" i="5" s="1"/>
  <c r="K5" i="5" l="1"/>
  <c r="K20" i="5" s="1"/>
  <c r="Z7" i="5"/>
  <c r="AA7" i="5"/>
  <c r="AA5" i="5" s="1"/>
  <c r="AC5" i="5" s="1"/>
  <c r="Z6" i="5"/>
</calcChain>
</file>

<file path=xl/sharedStrings.xml><?xml version="1.0" encoding="utf-8"?>
<sst xmlns="http://schemas.openxmlformats.org/spreadsheetml/2006/main" count="46" uniqueCount="30">
  <si>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</si>
  <si>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</si>
  <si>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</si>
  <si>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</si>
  <si>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</si>
  <si>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</si>
  <si>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</si>
  <si>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</si>
  <si>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</si>
  <si>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</si>
  <si>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</si>
  <si>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</si>
  <si>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</si>
  <si>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</si>
  <si>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</si>
  <si>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</si>
  <si>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</si>
  <si>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</si>
  <si>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</si>
  <si>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</si>
  <si>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</si>
  <si>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</si>
  <si>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</si>
  <si>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Paid up to 30.04.2020</t>
  </si>
  <si>
    <t>Total pre-financing received from the EC up to 30.04.2020</t>
  </si>
  <si>
    <t>Funds received from the EC based on submitted applications for payment up to 30.04.2020</t>
  </si>
  <si>
    <t>Total funds received from the EC up to 30.04.2020</t>
  </si>
  <si>
    <t>Total paid up to 30.04.2020</t>
  </si>
  <si>
    <t>Total public expenditure declared to the EC with Payment claims
 as per 30.04.2020</t>
  </si>
  <si>
    <t>Total public expenditure certified to the EC with Annual Accounts 
as per 30.04.2020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</si>
</sst>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4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70" fontId="4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8" fillId="2" borderId="1" xfId="1" applyNumberFormat="1" applyFont="1" applyFill="1" applyBorder="1" applyAlignment="1">
      <alignment horizontal="right" vertical="center"/>
    </xf>
    <xf numFmtId="172" fontId="9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21" sqref="N21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7.140625" style="5" customWidth="1"/>
    <col min="6" max="6" width="18.140625" style="74" customWidth="1"/>
    <col min="7" max="7" width="19.42578125" style="74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64" customWidth="1"/>
    <col min="27" max="27" width="28.42578125" style="64" customWidth="1"/>
    <col min="28" max="28" width="13.5703125" style="64" customWidth="1"/>
    <col min="29" max="29" width="24.28515625" style="64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58"/>
      <c r="AA1" s="58"/>
      <c r="AB1" s="58"/>
      <c r="AC1" s="58"/>
    </row>
    <row r="2" spans="1:29" s="10" customFormat="1" ht="12.75" customHeight="1" x14ac:dyDescent="0.25">
      <c r="A2" s="83" t="s">
        <v>0</v>
      </c>
      <c r="B2" s="84" t="s">
        <v>1</v>
      </c>
      <c r="C2" s="86" t="s">
        <v>2</v>
      </c>
      <c r="D2" s="86" t="s">
        <v>3</v>
      </c>
      <c r="E2" s="86" t="s">
        <v>4</v>
      </c>
      <c r="F2" s="79" t="s">
        <v>24</v>
      </c>
      <c r="G2" s="79" t="s">
        <v>25</v>
      </c>
      <c r="H2" s="79" t="s">
        <v>26</v>
      </c>
      <c r="I2" s="88" t="s">
        <v>23</v>
      </c>
      <c r="J2" s="89"/>
      <c r="K2" s="79" t="s">
        <v>27</v>
      </c>
      <c r="L2" s="77" t="s">
        <v>28</v>
      </c>
      <c r="M2" s="77" t="s">
        <v>29</v>
      </c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9"/>
      <c r="AA2" s="59"/>
      <c r="AB2" s="59"/>
      <c r="AC2" s="59"/>
    </row>
    <row r="3" spans="1:29" s="10" customFormat="1" ht="75" customHeight="1" x14ac:dyDescent="0.25">
      <c r="A3" s="83"/>
      <c r="B3" s="85"/>
      <c r="C3" s="87"/>
      <c r="D3" s="87"/>
      <c r="E3" s="87"/>
      <c r="F3" s="90"/>
      <c r="G3" s="90"/>
      <c r="H3" s="90"/>
      <c r="I3" s="39" t="s">
        <v>5</v>
      </c>
      <c r="J3" s="40" t="s">
        <v>6</v>
      </c>
      <c r="K3" s="80"/>
      <c r="L3" s="78"/>
      <c r="M3" s="78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9"/>
      <c r="AA3" s="59"/>
      <c r="AB3" s="59"/>
      <c r="AC3" s="59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0">
        <v>11</v>
      </c>
      <c r="L4" s="20">
        <v>12</v>
      </c>
      <c r="M4" s="20">
        <v>13</v>
      </c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9"/>
      <c r="AA4" s="59"/>
      <c r="AB4" s="59"/>
      <c r="AC4" s="59"/>
    </row>
    <row r="5" spans="1:29" s="12" customFormat="1" ht="29.25" customHeight="1" x14ac:dyDescent="0.2">
      <c r="A5" s="32" t="s">
        <v>7</v>
      </c>
      <c r="B5" s="28" t="s">
        <v>8</v>
      </c>
      <c r="C5" s="21">
        <f>C6+C7</f>
        <v>1604449168</v>
      </c>
      <c r="D5" s="21">
        <f>D6+D7</f>
        <v>283138092</v>
      </c>
      <c r="E5" s="21">
        <f t="shared" ref="E5:M5" si="0">E6+E7</f>
        <v>1887587260</v>
      </c>
      <c r="F5" s="21">
        <f t="shared" si="0"/>
        <v>157211702.71000001</v>
      </c>
      <c r="G5" s="21">
        <f t="shared" si="0"/>
        <v>469934588.11000001</v>
      </c>
      <c r="H5" s="21">
        <f t="shared" si="0"/>
        <v>627146290.81999993</v>
      </c>
      <c r="I5" s="43">
        <f t="shared" si="0"/>
        <v>694275933.99099994</v>
      </c>
      <c r="J5" s="43">
        <f t="shared" si="0"/>
        <v>122519282.46899998</v>
      </c>
      <c r="K5" s="21">
        <f>K6+K7</f>
        <v>816795216.46000004</v>
      </c>
      <c r="L5" s="43">
        <f t="shared" ref="L5" si="1">L6+L7</f>
        <v>606289165.11932278</v>
      </c>
      <c r="M5" s="21">
        <f t="shared" si="0"/>
        <v>491591211.04954404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60"/>
      <c r="AA5" s="60">
        <f>+AA6+AA7</f>
        <v>1597512588.2089617</v>
      </c>
      <c r="AB5" s="61">
        <v>1461442349.48</v>
      </c>
      <c r="AC5" s="62">
        <f>+AA5-AB5</f>
        <v>136070238.72896171</v>
      </c>
    </row>
    <row r="6" spans="1:29" ht="29.25" customHeight="1" outlineLevel="1" x14ac:dyDescent="0.25">
      <c r="A6" s="33" t="s">
        <v>9</v>
      </c>
      <c r="B6" s="34" t="s">
        <v>8</v>
      </c>
      <c r="C6" s="48">
        <v>459761907</v>
      </c>
      <c r="D6" s="48">
        <v>81134456</v>
      </c>
      <c r="E6" s="42">
        <f>+C6+D6</f>
        <v>540896363</v>
      </c>
      <c r="F6" s="42">
        <v>52395101.700000003</v>
      </c>
      <c r="G6" s="42">
        <v>252137971.87</v>
      </c>
      <c r="H6" s="42">
        <f>F6+G6</f>
        <v>304533073.56999999</v>
      </c>
      <c r="I6" s="27">
        <v>328570177.04100001</v>
      </c>
      <c r="J6" s="41">
        <v>57982972.418999992</v>
      </c>
      <c r="K6" s="42">
        <f>I6+J6</f>
        <v>386553149.45999998</v>
      </c>
      <c r="L6" s="42">
        <v>329084817.04659009</v>
      </c>
      <c r="M6" s="42">
        <v>268939075.64886701</v>
      </c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60">
        <f>+K6*1.9558</f>
        <v>756020649.7138679</v>
      </c>
      <c r="AA6" s="63">
        <f>+K6*1.95583</f>
        <v>756032246.30835176</v>
      </c>
    </row>
    <row r="7" spans="1:29" ht="29.25" customHeight="1" outlineLevel="1" x14ac:dyDescent="0.25">
      <c r="A7" s="33" t="s">
        <v>10</v>
      </c>
      <c r="B7" s="34" t="s">
        <v>8</v>
      </c>
      <c r="C7" s="48">
        <v>1144687261</v>
      </c>
      <c r="D7" s="48">
        <v>202003636</v>
      </c>
      <c r="E7" s="42">
        <v>1346690897</v>
      </c>
      <c r="F7" s="42">
        <v>104816601.01000001</v>
      </c>
      <c r="G7" s="42">
        <v>217796616.24000001</v>
      </c>
      <c r="H7" s="42">
        <f>F7+G7</f>
        <v>322613217.25</v>
      </c>
      <c r="I7" s="27">
        <v>365705756.94999999</v>
      </c>
      <c r="J7" s="41">
        <v>64536310.049999997</v>
      </c>
      <c r="K7" s="42">
        <f>I7+J7</f>
        <v>430242067</v>
      </c>
      <c r="L7" s="42">
        <v>277204348.07273275</v>
      </c>
      <c r="M7" s="42">
        <v>222652135.40067703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60">
        <f t="shared" ref="Z7:Z19" si="2">+K7*1.9558</f>
        <v>841467434.63859999</v>
      </c>
      <c r="AA7" s="63">
        <f t="shared" ref="AA7:AA19" si="3">+K7*1.95583</f>
        <v>841480341.90060997</v>
      </c>
    </row>
    <row r="8" spans="1:29" s="12" customFormat="1" ht="29.25" customHeight="1" x14ac:dyDescent="0.2">
      <c r="A8" s="32" t="s">
        <v>11</v>
      </c>
      <c r="B8" s="28" t="s">
        <v>8</v>
      </c>
      <c r="C8" s="21">
        <f>C9+C10</f>
        <v>1504824141</v>
      </c>
      <c r="D8" s="21">
        <f t="shared" ref="D8:M8" si="4">D9+D10</f>
        <v>265557204</v>
      </c>
      <c r="E8" s="21">
        <f t="shared" si="4"/>
        <v>1770381345</v>
      </c>
      <c r="F8" s="21">
        <f t="shared" si="4"/>
        <v>133600552.22</v>
      </c>
      <c r="G8" s="21">
        <f t="shared" si="4"/>
        <v>296092265.68000001</v>
      </c>
      <c r="H8" s="21">
        <f t="shared" si="4"/>
        <v>429692817.89999998</v>
      </c>
      <c r="I8" s="43">
        <f t="shared" si="4"/>
        <v>432755183.91299999</v>
      </c>
      <c r="J8" s="43">
        <f t="shared" si="4"/>
        <v>76368561.866999999</v>
      </c>
      <c r="K8" s="21">
        <f t="shared" si="4"/>
        <v>509123745.77999997</v>
      </c>
      <c r="L8" s="43">
        <f t="shared" si="4"/>
        <v>417559671.77478421</v>
      </c>
      <c r="M8" s="21">
        <f t="shared" si="4"/>
        <v>262895987.11152267</v>
      </c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60">
        <f t="shared" si="2"/>
        <v>995744221.99652398</v>
      </c>
      <c r="AA8" s="60">
        <f t="shared" si="3"/>
        <v>995759495.70889735</v>
      </c>
      <c r="AB8" s="61">
        <v>942880842.37</v>
      </c>
      <c r="AC8" s="62">
        <f>+AA8-AB8</f>
        <v>52878653.338897347</v>
      </c>
    </row>
    <row r="9" spans="1:29" ht="29.25" customHeight="1" outlineLevel="1" x14ac:dyDescent="0.25">
      <c r="A9" s="33" t="s">
        <v>9</v>
      </c>
      <c r="B9" s="34" t="s">
        <v>8</v>
      </c>
      <c r="C9" s="48">
        <v>371204258</v>
      </c>
      <c r="D9" s="48">
        <v>65506635</v>
      </c>
      <c r="E9" s="42">
        <f t="shared" ref="E9:E10" si="5">+C9+D9</f>
        <v>436710893</v>
      </c>
      <c r="F9" s="75">
        <v>32248567.210000001</v>
      </c>
      <c r="G9" s="46">
        <v>62038636.43</v>
      </c>
      <c r="H9" s="42">
        <f>F9+G9</f>
        <v>94287203.640000001</v>
      </c>
      <c r="I9" s="27">
        <v>88889861.919</v>
      </c>
      <c r="J9" s="41">
        <v>15686446.220999999</v>
      </c>
      <c r="K9" s="42">
        <f>I9+J9</f>
        <v>104576308.14</v>
      </c>
      <c r="L9" s="42">
        <f>80047700.2505542-2377.03/1.9558+2050327.82/1.9558</f>
        <v>81094816.924038202</v>
      </c>
      <c r="M9" s="42">
        <f>11106979.35+7752577.57/1.9558+94654229.76/1.9558</f>
        <v>63467551.663119957</v>
      </c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60">
        <f t="shared" si="2"/>
        <v>204530343.46021199</v>
      </c>
      <c r="AA9" s="63">
        <f t="shared" si="3"/>
        <v>204533480.7494562</v>
      </c>
      <c r="AB9" s="63"/>
    </row>
    <row r="10" spans="1:29" ht="29.25" customHeight="1" outlineLevel="1" x14ac:dyDescent="0.25">
      <c r="A10" s="33" t="s">
        <v>10</v>
      </c>
      <c r="B10" s="34" t="s">
        <v>8</v>
      </c>
      <c r="C10" s="48">
        <v>1133619883</v>
      </c>
      <c r="D10" s="48">
        <v>200050569</v>
      </c>
      <c r="E10" s="42">
        <f t="shared" si="5"/>
        <v>1333670452</v>
      </c>
      <c r="F10" s="75">
        <v>101351985.01000001</v>
      </c>
      <c r="G10" s="46">
        <v>234053629.25</v>
      </c>
      <c r="H10" s="42">
        <f>F10+G10</f>
        <v>335405614.25999999</v>
      </c>
      <c r="I10" s="27">
        <v>343865321.99399996</v>
      </c>
      <c r="J10" s="41">
        <v>60682115.645999998</v>
      </c>
      <c r="K10" s="42">
        <f>I10+J10</f>
        <v>404547437.63999999</v>
      </c>
      <c r="L10" s="42">
        <f>338447284.368079-5878901.72/1.9558+2001666.07/1.9558</f>
        <v>336464854.85074598</v>
      </c>
      <c r="M10" s="42">
        <f>23431712.67+115828724.3/1.9558+228385666.11/1.9558</f>
        <v>199428435.4484027</v>
      </c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60">
        <f t="shared" si="2"/>
        <v>791213878.53631198</v>
      </c>
      <c r="AA10" s="63">
        <f t="shared" si="3"/>
        <v>791226014.95944118</v>
      </c>
      <c r="AB10" s="63"/>
    </row>
    <row r="11" spans="1:29" s="12" customFormat="1" ht="29.25" customHeight="1" x14ac:dyDescent="0.25">
      <c r="A11" s="32" t="s">
        <v>12</v>
      </c>
      <c r="B11" s="28" t="s">
        <v>8</v>
      </c>
      <c r="C11" s="21">
        <f>C12+C13</f>
        <v>552540872</v>
      </c>
      <c r="D11" s="21">
        <f t="shared" ref="D11:M11" si="6">D12+D13</f>
        <v>97507215</v>
      </c>
      <c r="E11" s="21">
        <f t="shared" si="6"/>
        <v>650048087</v>
      </c>
      <c r="F11" s="21">
        <f t="shared" si="6"/>
        <v>49472930.289999999</v>
      </c>
      <c r="G11" s="21">
        <f t="shared" si="6"/>
        <v>134087685.52000001</v>
      </c>
      <c r="H11" s="21">
        <f t="shared" si="6"/>
        <v>183560615.81</v>
      </c>
      <c r="I11" s="43">
        <f t="shared" si="6"/>
        <v>228751168.0115</v>
      </c>
      <c r="J11" s="43">
        <f t="shared" si="6"/>
        <v>40367853.178499997</v>
      </c>
      <c r="K11" s="21">
        <f t="shared" si="6"/>
        <v>269119021.19</v>
      </c>
      <c r="L11" s="43">
        <f t="shared" si="6"/>
        <v>174494851.27780446</v>
      </c>
      <c r="M11" s="21">
        <f t="shared" si="6"/>
        <v>113182314.13743737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60">
        <f t="shared" si="2"/>
        <v>526342981.64340198</v>
      </c>
      <c r="AA11" s="60">
        <f t="shared" si="3"/>
        <v>526351055.21403766</v>
      </c>
      <c r="AB11" s="63">
        <v>508734585.13999999</v>
      </c>
      <c r="AC11" s="62">
        <f>+AA11-AB11</f>
        <v>17616470.074037671</v>
      </c>
    </row>
    <row r="12" spans="1:29" s="14" customFormat="1" ht="29.25" customHeight="1" x14ac:dyDescent="0.25">
      <c r="A12" s="33" t="s">
        <v>13</v>
      </c>
      <c r="B12" s="34" t="s">
        <v>8</v>
      </c>
      <c r="C12" s="48">
        <v>187926049</v>
      </c>
      <c r="D12" s="48">
        <v>33163421</v>
      </c>
      <c r="E12" s="42">
        <f t="shared" ref="E12:E19" si="7">+C12+D12</f>
        <v>221089470</v>
      </c>
      <c r="F12" s="42">
        <v>17904003.48</v>
      </c>
      <c r="G12" s="46">
        <f>10111846.86+13495545.5</f>
        <v>23607392.359999999</v>
      </c>
      <c r="H12" s="42">
        <f t="shared" ref="H12:H19" si="8">F12+G12</f>
        <v>41511395.840000004</v>
      </c>
      <c r="I12" s="27">
        <v>61421170.688500002</v>
      </c>
      <c r="J12" s="44">
        <v>10839030.1215</v>
      </c>
      <c r="K12" s="42">
        <f t="shared" ref="K12:K19" si="9">I12+J12</f>
        <v>72260200.810000002</v>
      </c>
      <c r="L12" s="45">
        <v>30859336.48</v>
      </c>
      <c r="M12" s="45">
        <v>0</v>
      </c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60">
        <f t="shared" si="2"/>
        <v>141326500.74419799</v>
      </c>
      <c r="AA12" s="63">
        <f t="shared" si="3"/>
        <v>141328668.55022231</v>
      </c>
      <c r="AB12" s="63"/>
      <c r="AC12" s="65"/>
    </row>
    <row r="13" spans="1:29" s="12" customFormat="1" ht="29.25" customHeight="1" x14ac:dyDescent="0.25">
      <c r="A13" s="33" t="s">
        <v>14</v>
      </c>
      <c r="B13" s="34" t="s">
        <v>8</v>
      </c>
      <c r="C13" s="48">
        <v>364614823</v>
      </c>
      <c r="D13" s="48">
        <v>64343794</v>
      </c>
      <c r="E13" s="42">
        <f t="shared" si="7"/>
        <v>428958617</v>
      </c>
      <c r="F13" s="42">
        <v>31568926.809999999</v>
      </c>
      <c r="G13" s="46">
        <f>87183594.78+1593236.14+3689375.84+5881245.76+12132840.64</f>
        <v>110480293.16000001</v>
      </c>
      <c r="H13" s="42">
        <f t="shared" si="8"/>
        <v>142049219.97</v>
      </c>
      <c r="I13" s="27">
        <v>167329997.32299998</v>
      </c>
      <c r="J13" s="41">
        <v>29528823.057</v>
      </c>
      <c r="K13" s="42">
        <f t="shared" si="9"/>
        <v>196858820.38</v>
      </c>
      <c r="L13" s="42">
        <f>144387850.87-1471418.89/1.9558</f>
        <v>143635514.79780447</v>
      </c>
      <c r="M13" s="42">
        <f>50027085.65/1.9558+171334884.34/1.9558</f>
        <v>113182314.13743737</v>
      </c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60">
        <f t="shared" si="2"/>
        <v>385016480.89920402</v>
      </c>
      <c r="AA13" s="63">
        <f t="shared" si="3"/>
        <v>385022386.66381538</v>
      </c>
      <c r="AB13" s="63"/>
      <c r="AC13" s="66"/>
    </row>
    <row r="14" spans="1:29" s="14" customFormat="1" ht="29.25" customHeight="1" x14ac:dyDescent="0.25">
      <c r="A14" s="32" t="s">
        <v>15</v>
      </c>
      <c r="B14" s="28" t="s">
        <v>8</v>
      </c>
      <c r="C14" s="43">
        <v>1311704793</v>
      </c>
      <c r="D14" s="43">
        <v>231477320</v>
      </c>
      <c r="E14" s="43">
        <v>1543182113</v>
      </c>
      <c r="F14" s="76">
        <v>119997437.90000001</v>
      </c>
      <c r="G14" s="43">
        <v>405911175.74000001</v>
      </c>
      <c r="H14" s="43">
        <f t="shared" si="8"/>
        <v>525908613.63999999</v>
      </c>
      <c r="I14" s="21">
        <v>725868690.58150005</v>
      </c>
      <c r="J14" s="49">
        <v>128094474.80849999</v>
      </c>
      <c r="K14" s="43">
        <f t="shared" si="9"/>
        <v>853963165.3900001</v>
      </c>
      <c r="L14" s="43">
        <f>499768958.538666-3594588.73/1.9558+57033476.92/1.9558</f>
        <v>527092247.31563705</v>
      </c>
      <c r="M14" s="43">
        <f>56363297.09+162381786.29/1.9558+486355140.82/1.9558</f>
        <v>388062308.80387664</v>
      </c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60">
        <f t="shared" si="2"/>
        <v>1670181158.8697622</v>
      </c>
      <c r="AA14" s="60">
        <f t="shared" si="3"/>
        <v>1670206777.7647238</v>
      </c>
      <c r="AB14" s="63">
        <v>1591964903.49</v>
      </c>
      <c r="AC14" s="62">
        <f>+AA14-AB14</f>
        <v>78241874.274723768</v>
      </c>
    </row>
    <row r="15" spans="1:29" s="14" customFormat="1" ht="29.25" customHeight="1" x14ac:dyDescent="0.25">
      <c r="A15" s="35" t="s">
        <v>16</v>
      </c>
      <c r="B15" s="28" t="s">
        <v>8</v>
      </c>
      <c r="C15" s="43">
        <v>938665315</v>
      </c>
      <c r="D15" s="43">
        <v>153582762</v>
      </c>
      <c r="E15" s="43">
        <f t="shared" si="7"/>
        <v>1092248077</v>
      </c>
      <c r="F15" s="43">
        <v>115474331.03</v>
      </c>
      <c r="G15" s="43">
        <v>446135181.69</v>
      </c>
      <c r="H15" s="43">
        <f t="shared" si="8"/>
        <v>561609512.72000003</v>
      </c>
      <c r="I15" s="47">
        <v>582776103.05521536</v>
      </c>
      <c r="J15" s="47">
        <v>93928508.194784537</v>
      </c>
      <c r="K15" s="43">
        <f t="shared" si="9"/>
        <v>676704611.24999988</v>
      </c>
      <c r="L15" s="43">
        <f>523788966.245254+100119913.14/1.9558-906603.22/1.9558</f>
        <v>574516704.21437156</v>
      </c>
      <c r="M15" s="43">
        <f>130663671.3+(219545983.91+36770765.1+364432880.68)/1.9558</f>
        <v>448052785.57037532</v>
      </c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60">
        <f t="shared" si="2"/>
        <v>1323498878.6827497</v>
      </c>
      <c r="AA15" s="60">
        <f t="shared" si="3"/>
        <v>1323519179.8210871</v>
      </c>
      <c r="AB15" s="63">
        <v>1226822694.46</v>
      </c>
      <c r="AC15" s="62">
        <f>+AA15-AB15</f>
        <v>96696485.361087084</v>
      </c>
    </row>
    <row r="16" spans="1:29" s="14" customFormat="1" ht="29.25" customHeight="1" x14ac:dyDescent="0.25">
      <c r="A16" s="32" t="s">
        <v>17</v>
      </c>
      <c r="B16" s="34" t="s">
        <v>8</v>
      </c>
      <c r="C16" s="43">
        <v>1123075325</v>
      </c>
      <c r="D16" s="43">
        <v>198189765</v>
      </c>
      <c r="E16" s="43">
        <f t="shared" si="7"/>
        <v>1321265090</v>
      </c>
      <c r="F16" s="43">
        <v>119582318.95999999</v>
      </c>
      <c r="G16" s="43">
        <v>461168330.03999996</v>
      </c>
      <c r="H16" s="43">
        <f t="shared" si="8"/>
        <v>580750649</v>
      </c>
      <c r="I16" s="21">
        <v>551504845.94200003</v>
      </c>
      <c r="J16" s="49">
        <v>97324384.577999994</v>
      </c>
      <c r="K16" s="43">
        <f t="shared" si="9"/>
        <v>648829230.51999998</v>
      </c>
      <c r="L16" s="43">
        <f>586124233.249821-12709758.23/1.9558-1125232.03/1.9558+24339649.35/1.9558</f>
        <v>591495262.54218209</v>
      </c>
      <c r="M16" s="43">
        <f>205479323.49+262668803.8/1.9558+344500954.8/1.9558</f>
        <v>515925053.42148584</v>
      </c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60">
        <f t="shared" si="2"/>
        <v>1268980209.0510159</v>
      </c>
      <c r="AA16" s="60">
        <f t="shared" si="3"/>
        <v>1268999673.9279315</v>
      </c>
      <c r="AB16" s="63">
        <v>1216935553</v>
      </c>
      <c r="AC16" s="62">
        <f>+AA16-AB16</f>
        <v>52064120.927931547</v>
      </c>
    </row>
    <row r="17" spans="1:29" s="14" customFormat="1" ht="29.25" customHeight="1" x14ac:dyDescent="0.25">
      <c r="A17" s="36" t="s">
        <v>18</v>
      </c>
      <c r="B17" s="34" t="s">
        <v>8</v>
      </c>
      <c r="C17" s="43">
        <v>102000000</v>
      </c>
      <c r="D17" s="43">
        <v>0</v>
      </c>
      <c r="E17" s="43">
        <f t="shared" si="7"/>
        <v>102000000</v>
      </c>
      <c r="F17" s="43">
        <v>6502500</v>
      </c>
      <c r="G17" s="43">
        <v>95497500</v>
      </c>
      <c r="H17" s="43">
        <f t="shared" si="8"/>
        <v>102000000</v>
      </c>
      <c r="I17" s="21">
        <v>102000000</v>
      </c>
      <c r="J17" s="49">
        <v>0</v>
      </c>
      <c r="K17" s="43">
        <f t="shared" si="9"/>
        <v>102000000</v>
      </c>
      <c r="L17" s="43">
        <v>102001564.56999999</v>
      </c>
      <c r="M17" s="43">
        <f>95335762.33+13036976.03/1.9558</f>
        <v>102001564.57460579</v>
      </c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60">
        <f t="shared" si="2"/>
        <v>199491600</v>
      </c>
      <c r="AA17" s="60">
        <f t="shared" si="3"/>
        <v>199494660</v>
      </c>
      <c r="AB17" s="63"/>
      <c r="AC17" s="65"/>
    </row>
    <row r="18" spans="1:29" s="14" customFormat="1" ht="29.25" customHeight="1" x14ac:dyDescent="0.25">
      <c r="A18" s="32" t="s">
        <v>19</v>
      </c>
      <c r="B18" s="28" t="s">
        <v>8</v>
      </c>
      <c r="C18" s="43">
        <f>285531663-1500000</f>
        <v>284031663</v>
      </c>
      <c r="D18" s="43">
        <v>50123236</v>
      </c>
      <c r="E18" s="43">
        <f t="shared" si="7"/>
        <v>334154899</v>
      </c>
      <c r="F18" s="43">
        <v>25794294.390000001</v>
      </c>
      <c r="G18" s="43">
        <v>66397859.539999999</v>
      </c>
      <c r="H18" s="43">
        <f t="shared" si="8"/>
        <v>92192153.930000007</v>
      </c>
      <c r="I18" s="21">
        <v>82844732.401000008</v>
      </c>
      <c r="J18" s="49">
        <v>14619658.659</v>
      </c>
      <c r="K18" s="43">
        <f t="shared" si="9"/>
        <v>97464391.060000002</v>
      </c>
      <c r="L18" s="43">
        <f>86201141.4837058+1086756.66/1.9558-572427.88/1.9558</f>
        <v>86464117.646912679</v>
      </c>
      <c r="M18" s="43">
        <f>6606576.12+27687042.08/1.9558+78381538.95/1.9558</f>
        <v>60839412.314907461</v>
      </c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60">
        <f t="shared" si="2"/>
        <v>190620856.03514799</v>
      </c>
      <c r="AA18" s="60">
        <f t="shared" si="3"/>
        <v>190623779.96687981</v>
      </c>
      <c r="AB18" s="63">
        <v>184210896</v>
      </c>
      <c r="AC18" s="62">
        <f>+AA18-AB18</f>
        <v>6412883.9668798149</v>
      </c>
    </row>
    <row r="19" spans="1:29" s="14" customFormat="1" ht="29.25" customHeight="1" x14ac:dyDescent="0.25">
      <c r="A19" s="32" t="s">
        <v>20</v>
      </c>
      <c r="B19" s="28" t="s">
        <v>8</v>
      </c>
      <c r="C19" s="43">
        <v>104815264</v>
      </c>
      <c r="D19" s="43">
        <v>18496812</v>
      </c>
      <c r="E19" s="43">
        <f t="shared" si="7"/>
        <v>123312076</v>
      </c>
      <c r="F19" s="43">
        <v>11529679.040000001</v>
      </c>
      <c r="G19" s="43">
        <v>72970613.449999988</v>
      </c>
      <c r="H19" s="43">
        <f t="shared" si="8"/>
        <v>84500292.489999995</v>
      </c>
      <c r="I19" s="21">
        <v>89989515.487000003</v>
      </c>
      <c r="J19" s="49">
        <v>15880502.732999999</v>
      </c>
      <c r="K19" s="43">
        <f t="shared" si="9"/>
        <v>105870018.22</v>
      </c>
      <c r="L19" s="43">
        <f>90560572.9319471-3849.8/1.9558</f>
        <v>90558604.53027004</v>
      </c>
      <c r="M19" s="43">
        <f>28256914.94+29680710.41/1.9558+54678179.85/1.9558</f>
        <v>71389592.238292262</v>
      </c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60">
        <f t="shared" si="2"/>
        <v>207060581.63467601</v>
      </c>
      <c r="AA19" s="60">
        <f t="shared" si="3"/>
        <v>207063757.73522261</v>
      </c>
      <c r="AB19" s="63">
        <v>192103600.88</v>
      </c>
      <c r="AC19" s="67">
        <f>+AA19-AB19</f>
        <v>14960156.855222613</v>
      </c>
    </row>
    <row r="20" spans="1:29" s="12" customFormat="1" ht="29.25" customHeight="1" x14ac:dyDescent="0.25">
      <c r="A20" s="81" t="s">
        <v>21</v>
      </c>
      <c r="B20" s="82"/>
      <c r="C20" s="21">
        <f>+C5+C8+C11+C14+C15+C16+C17+C18+C19</f>
        <v>7526106541</v>
      </c>
      <c r="D20" s="21">
        <f>+D5+D8+D11+D14+D15+D16+D17+D18+D19</f>
        <v>1298072406</v>
      </c>
      <c r="E20" s="21">
        <f t="shared" ref="E20" si="10">+C20+D20</f>
        <v>8824178947</v>
      </c>
      <c r="F20" s="21">
        <f t="shared" ref="F20:M20" si="11">+F5+F8+F11+F14+F15+F16+F17+F18+F19</f>
        <v>739165746.53999996</v>
      </c>
      <c r="G20" s="21">
        <f t="shared" si="11"/>
        <v>2448195199.7699995</v>
      </c>
      <c r="H20" s="21">
        <f>+H5+H8+H11+H14+H15+H16+H17+H18+H19</f>
        <v>3187360946.3099999</v>
      </c>
      <c r="I20" s="43">
        <f>+I5+I8+I11+I14+I15+I16+I17+I18+I19</f>
        <v>3490766173.382215</v>
      </c>
      <c r="J20" s="43">
        <f t="shared" ref="J20" si="12">+J5+J8+J11+J14+J15+J16+J17+J18+J19</f>
        <v>589103226.4877845</v>
      </c>
      <c r="K20" s="43">
        <f>+K5+K8+K11+K14+K15+K16+K17+K18+K19</f>
        <v>4079869399.8699999</v>
      </c>
      <c r="L20" s="21">
        <f t="shared" ref="L20" si="13">+L5+L8+L11+L14+L15+L16+L17+L18+L19</f>
        <v>3170472188.9912848</v>
      </c>
      <c r="M20" s="21">
        <f t="shared" si="11"/>
        <v>2453940229.2220478</v>
      </c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8"/>
      <c r="AA20" s="69"/>
      <c r="AB20" s="64"/>
      <c r="AC20" s="61"/>
    </row>
    <row r="21" spans="1:29" s="12" customFormat="1" ht="29.25" customHeight="1" x14ac:dyDescent="0.2">
      <c r="A21" s="1"/>
      <c r="B21" s="1"/>
      <c r="C21" s="29"/>
      <c r="D21" s="29"/>
      <c r="E21" s="29"/>
      <c r="F21" s="29"/>
      <c r="G21" s="29"/>
      <c r="H21" s="29"/>
      <c r="I21" s="37"/>
      <c r="J21" s="38"/>
      <c r="K21" s="29" t="s">
        <v>22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68"/>
      <c r="AA21" s="70"/>
      <c r="AB21" s="61"/>
      <c r="AC21" s="61"/>
    </row>
    <row r="22" spans="1:29" s="12" customFormat="1" ht="29.25" customHeight="1" x14ac:dyDescent="0.2">
      <c r="A22" s="1"/>
      <c r="B22" s="1"/>
      <c r="C22" s="4"/>
      <c r="D22" s="4"/>
      <c r="E22" s="4"/>
      <c r="F22" s="73"/>
      <c r="G22" s="29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68"/>
      <c r="AA22" s="71"/>
      <c r="AB22" s="61"/>
      <c r="AC22" s="61"/>
    </row>
    <row r="23" spans="1:29" s="12" customFormat="1" ht="29.25" customHeight="1" x14ac:dyDescent="0.2">
      <c r="A23" s="1"/>
      <c r="B23" s="1"/>
      <c r="C23" s="4"/>
      <c r="D23" s="4"/>
      <c r="E23" s="4"/>
      <c r="F23" s="73"/>
      <c r="G23" s="29"/>
      <c r="H23" s="22"/>
      <c r="I23" s="29"/>
      <c r="J23" s="29"/>
      <c r="K23" s="29"/>
      <c r="L23" s="29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61"/>
      <c r="AA23" s="70"/>
      <c r="AB23" s="61"/>
      <c r="AC23" s="61"/>
    </row>
    <row r="24" spans="1:29" s="12" customFormat="1" ht="29.25" customHeight="1" x14ac:dyDescent="0.2">
      <c r="A24" s="1"/>
      <c r="B24" s="1"/>
      <c r="C24" s="4"/>
      <c r="D24" s="4"/>
      <c r="E24" s="4"/>
      <c r="F24" s="73"/>
      <c r="G24" s="29"/>
      <c r="H24" s="22"/>
      <c r="I24" s="30"/>
      <c r="J24" s="29"/>
      <c r="K24" s="29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61"/>
      <c r="AA24" s="70"/>
      <c r="AB24" s="61"/>
      <c r="AC24" s="61"/>
    </row>
    <row r="25" spans="1:29" s="12" customFormat="1" ht="29.25" customHeight="1" x14ac:dyDescent="0.2">
      <c r="A25" s="1"/>
      <c r="B25" s="1"/>
      <c r="C25" s="4"/>
      <c r="D25" s="4"/>
      <c r="E25" s="4"/>
      <c r="F25" s="73"/>
      <c r="G25" s="29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1"/>
      <c r="AA25" s="70"/>
      <c r="AB25" s="61"/>
      <c r="AC25" s="61"/>
    </row>
    <row r="26" spans="1:29" s="12" customFormat="1" ht="29.25" customHeight="1" x14ac:dyDescent="0.2">
      <c r="A26" s="1"/>
      <c r="B26" s="1"/>
      <c r="C26" s="4"/>
      <c r="D26" s="4"/>
      <c r="E26" s="4"/>
      <c r="F26" s="73"/>
      <c r="G26" s="73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1"/>
      <c r="AA26" s="70"/>
      <c r="AB26" s="61"/>
      <c r="AC26" s="61"/>
    </row>
    <row r="27" spans="1:29" s="12" customFormat="1" ht="29.25" customHeight="1" x14ac:dyDescent="0.2">
      <c r="A27" s="1"/>
      <c r="B27" s="1"/>
      <c r="C27" s="4"/>
      <c r="D27" s="4"/>
      <c r="E27" s="4"/>
      <c r="F27" s="73"/>
      <c r="G27" s="73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1"/>
      <c r="AA27" s="72"/>
      <c r="AB27" s="61"/>
      <c r="AC27" s="61"/>
    </row>
    <row r="28" spans="1:29" s="12" customFormat="1" ht="29.25" customHeight="1" x14ac:dyDescent="0.25">
      <c r="A28" s="1"/>
      <c r="B28" s="1"/>
      <c r="C28" s="5"/>
      <c r="D28" s="5"/>
      <c r="E28" s="5"/>
      <c r="F28" s="74"/>
      <c r="G28" s="74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1"/>
      <c r="AA28" s="61"/>
      <c r="AB28" s="61"/>
      <c r="AC28" s="61"/>
    </row>
    <row r="29" spans="1:29" s="12" customFormat="1" ht="29.25" customHeight="1" x14ac:dyDescent="0.25">
      <c r="A29" s="1"/>
      <c r="B29" s="1"/>
      <c r="C29" s="5"/>
      <c r="D29" s="5"/>
      <c r="E29" s="5"/>
      <c r="F29" s="74"/>
      <c r="G29" s="74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1"/>
      <c r="AA29" s="61"/>
      <c r="AB29" s="61"/>
      <c r="AC29" s="61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9" orientation="landscape" r:id="rId1"/>
  <headerFooter alignWithMargins="0">
    <oddHeader>&amp;CФинансово изпълнение по ЕФРР, КФ, ЕСФ и ФЕПН 2014 -2020</oddHeader>
  </headerFooter>
  <ignoredErrors>
    <ignoredError sqref="K8 K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2020-02-19T12:24:40Z</cp:lastPrinted>
  <dcterms:created xsi:type="dcterms:W3CDTF">2007-11-29T09:10:22Z</dcterms:created>
  <dcterms:modified xsi:type="dcterms:W3CDTF">2020-05-28T11:58:09Z</dcterms:modified>
</cp:coreProperties>
</file>