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200" windowWidth="13515" windowHeight="826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H9" i="5" l="1"/>
  <c r="H10" i="5"/>
  <c r="K19" i="5" l="1"/>
  <c r="K18" i="5"/>
  <c r="K17" i="5"/>
  <c r="K16" i="5"/>
  <c r="K15" i="5"/>
  <c r="K14" i="5"/>
  <c r="K13" i="5"/>
  <c r="K12" i="5"/>
  <c r="K10" i="5"/>
  <c r="K9" i="5"/>
  <c r="K7" i="5"/>
  <c r="K6" i="5"/>
  <c r="J11" i="5" l="1"/>
  <c r="I11" i="5"/>
  <c r="K11" i="5"/>
  <c r="I8" i="5"/>
  <c r="K8" i="5"/>
  <c r="J8" i="5"/>
  <c r="I5" i="5"/>
  <c r="K5" i="5"/>
  <c r="J5" i="5"/>
  <c r="K20" i="5" l="1"/>
  <c r="J20" i="5"/>
  <c r="I20" i="5"/>
  <c r="AA7" i="5"/>
  <c r="AA5" i="5" s="1"/>
  <c r="AC5" i="5" s="1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AA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6" i="5"/>
  <c r="L11" i="5" l="1"/>
  <c r="L8" i="5"/>
  <c r="L5" i="5"/>
  <c r="L20" i="5" l="1"/>
  <c r="G11" i="5"/>
  <c r="G8" i="5"/>
  <c r="G5" i="5"/>
  <c r="G20" i="5" l="1"/>
  <c r="H19" i="5" l="1"/>
  <c r="E19" i="5"/>
  <c r="H18" i="5"/>
  <c r="F18" i="5"/>
  <c r="C18" i="5"/>
  <c r="E18" i="5" s="1"/>
  <c r="H17" i="5"/>
  <c r="E17" i="5"/>
  <c r="F16" i="5"/>
  <c r="H16" i="5" s="1"/>
  <c r="E16" i="5"/>
  <c r="H15" i="5"/>
  <c r="E15" i="5"/>
  <c r="F14" i="5"/>
  <c r="H14" i="5" s="1"/>
  <c r="F13" i="5"/>
  <c r="H13" i="5" s="1"/>
  <c r="E13" i="5"/>
  <c r="F12" i="5"/>
  <c r="H12" i="5" s="1"/>
  <c r="E12" i="5"/>
  <c r="F10" i="5"/>
  <c r="E10" i="5"/>
  <c r="F9" i="5"/>
  <c r="E9" i="5"/>
  <c r="H7" i="5"/>
  <c r="F6" i="5"/>
  <c r="H6" i="5" s="1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C5" i="5"/>
  <c r="C20" i="5" l="1"/>
  <c r="D20" i="5"/>
  <c r="M20" i="5"/>
  <c r="H20" i="5"/>
  <c r="F8" i="5"/>
  <c r="F20" i="5" s="1"/>
  <c r="E20" i="5" l="1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<sst xmlns="http://schemas.openxmlformats.org/spreadsheetml/2006/main" count="46" uniqueCount="30">
  <si>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</si>
  <si>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</si>
  <si>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</si>
  <si>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</si>
  <si>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</si>
  <si>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</si>
  <si>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</si>
  <si>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</si>
  <si>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</si>
  <si>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</si>
  <si>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</si>
  <si>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</si>
  <si>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</si>
  <si>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</si>
  <si>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</si>
  <si>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</si>
  <si>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</si>
  <si>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</si>
  <si>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</si>
  <si>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</si>
  <si>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</si>
  <si>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</si>
  <si>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29.02.2020</t>
  </si>
  <si>
    <t>Funds received from the EC based on submitted applications for payment up to 29.02.2020</t>
  </si>
  <si>
    <t>Total funds received from the EC up to 29.02.2020</t>
  </si>
  <si>
    <t>Paid up to 29.02.2020</t>
  </si>
  <si>
    <t>Total paid up to 29.02.2020</t>
  </si>
  <si>
    <t>Total public expenditure declared to the EC with Payment claims
 as per 29.02.2020</t>
  </si>
  <si>
    <t>Total public expenditure certified to the EC with Annual Accounts 
as per 29.02.2020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</si>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</sst>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8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2" sqref="L22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8" customWidth="1"/>
    <col min="27" max="27" width="28.42578125" style="68" customWidth="1"/>
    <col min="28" max="28" width="13.5703125" style="68" customWidth="1"/>
    <col min="29" max="29" width="24.28515625" style="68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62"/>
      <c r="AA1" s="62"/>
      <c r="AB1" s="62"/>
      <c r="AC1" s="62"/>
    </row>
    <row r="2" spans="1:29" s="10" customFormat="1" ht="12.75" customHeight="1" x14ac:dyDescent="0.25">
      <c r="A2" s="83" t="s">
        <v>0</v>
      </c>
      <c r="B2" s="84" t="s">
        <v>1</v>
      </c>
      <c r="C2" s="86" t="s">
        <v>2</v>
      </c>
      <c r="D2" s="86" t="s">
        <v>3</v>
      </c>
      <c r="E2" s="86" t="s">
        <v>4</v>
      </c>
      <c r="F2" s="79" t="s">
        <v>22</v>
      </c>
      <c r="G2" s="79" t="s">
        <v>23</v>
      </c>
      <c r="H2" s="79" t="s">
        <v>24</v>
      </c>
      <c r="I2" s="88" t="s">
        <v>25</v>
      </c>
      <c r="J2" s="89"/>
      <c r="K2" s="79" t="s">
        <v>26</v>
      </c>
      <c r="L2" s="77" t="s">
        <v>27</v>
      </c>
      <c r="M2" s="77" t="s">
        <v>28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63"/>
      <c r="AA2" s="63"/>
      <c r="AB2" s="63"/>
      <c r="AC2" s="63"/>
    </row>
    <row r="3" spans="1:29" s="10" customFormat="1" ht="75" customHeight="1" x14ac:dyDescent="0.25">
      <c r="A3" s="83"/>
      <c r="B3" s="85"/>
      <c r="C3" s="87"/>
      <c r="D3" s="87"/>
      <c r="E3" s="87"/>
      <c r="F3" s="90"/>
      <c r="G3" s="90"/>
      <c r="H3" s="90"/>
      <c r="I3" s="39" t="s">
        <v>5</v>
      </c>
      <c r="J3" s="40" t="s">
        <v>6</v>
      </c>
      <c r="K3" s="80"/>
      <c r="L3" s="78"/>
      <c r="M3" s="78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63"/>
      <c r="AA3" s="63"/>
      <c r="AB3" s="63"/>
      <c r="AC3" s="63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0">
        <v>10</v>
      </c>
      <c r="K4" s="20">
        <v>11</v>
      </c>
      <c r="L4" s="20">
        <v>12</v>
      </c>
      <c r="M4" s="20">
        <v>13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63"/>
      <c r="AA4" s="63"/>
      <c r="AB4" s="63"/>
      <c r="AC4" s="63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1604449168</v>
      </c>
      <c r="D5" s="21">
        <f>D6+D7</f>
        <v>283138092</v>
      </c>
      <c r="E5" s="21">
        <f t="shared" ref="E5:M5" si="0">E6+E7</f>
        <v>1887587260</v>
      </c>
      <c r="F5" s="42">
        <f t="shared" si="0"/>
        <v>111966236.22999999</v>
      </c>
      <c r="G5" s="42">
        <f t="shared" si="0"/>
        <v>452816575.35000002</v>
      </c>
      <c r="H5" s="42">
        <f t="shared" si="0"/>
        <v>564782811.58000004</v>
      </c>
      <c r="I5" s="45">
        <f t="shared" si="0"/>
        <v>651831823.80427456</v>
      </c>
      <c r="J5" s="45">
        <f t="shared" si="0"/>
        <v>115029145.37722492</v>
      </c>
      <c r="K5" s="21">
        <f>K6+K7</f>
        <v>766860969.18149948</v>
      </c>
      <c r="L5" s="41">
        <f t="shared" ref="L5" si="1">L6+L7</f>
        <v>583912677.81489491</v>
      </c>
      <c r="M5" s="21">
        <f t="shared" si="0"/>
        <v>491591211.04954404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64"/>
      <c r="AA5" s="64">
        <f>+AA6+AA7</f>
        <v>1499849689.3542521</v>
      </c>
      <c r="AB5" s="65">
        <v>1461442349.48</v>
      </c>
      <c r="AC5" s="66">
        <f>+AA5-AB5</f>
        <v>38407339.874252081</v>
      </c>
    </row>
    <row r="6" spans="1:29" ht="29.25" customHeight="1" outlineLevel="1" x14ac:dyDescent="0.25">
      <c r="A6" s="33" t="s">
        <v>9</v>
      </c>
      <c r="B6" s="34" t="s">
        <v>8</v>
      </c>
      <c r="C6" s="52">
        <v>459761907</v>
      </c>
      <c r="D6" s="52">
        <v>81134456</v>
      </c>
      <c r="E6" s="44">
        <f>+C6+D6</f>
        <v>540896363</v>
      </c>
      <c r="F6" s="44">
        <f>33105127.97+6324688</f>
        <v>39429815.969999999</v>
      </c>
      <c r="G6" s="44">
        <v>250943106.00000003</v>
      </c>
      <c r="H6" s="44">
        <f>F6+G6</f>
        <v>290372921.97000003</v>
      </c>
      <c r="I6" s="44">
        <v>325971965.30405921</v>
      </c>
      <c r="J6" s="49">
        <v>57524464.465422213</v>
      </c>
      <c r="K6" s="44">
        <f>I6+J6</f>
        <v>383496429.76948142</v>
      </c>
      <c r="L6" s="44">
        <v>327522900.85884082</v>
      </c>
      <c r="M6" s="44">
        <v>268939075.64886701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64">
        <f>+K6*1.9558</f>
        <v>750042317.34315181</v>
      </c>
      <c r="AA6" s="67">
        <f>+K6*1.95583</f>
        <v>750053822.23604488</v>
      </c>
    </row>
    <row r="7" spans="1:29" ht="29.25" customHeight="1" outlineLevel="1" x14ac:dyDescent="0.25">
      <c r="A7" s="33" t="s">
        <v>10</v>
      </c>
      <c r="B7" s="34" t="s">
        <v>8</v>
      </c>
      <c r="C7" s="52">
        <v>1144687261</v>
      </c>
      <c r="D7" s="52">
        <v>202003636</v>
      </c>
      <c r="E7" s="44">
        <v>1346690897</v>
      </c>
      <c r="F7" s="44">
        <v>72536420.25999999</v>
      </c>
      <c r="G7" s="44">
        <v>201873469.34999999</v>
      </c>
      <c r="H7" s="44">
        <f>F7+G7</f>
        <v>274409889.61000001</v>
      </c>
      <c r="I7" s="44">
        <v>325859858.50021535</v>
      </c>
      <c r="J7" s="49">
        <v>57504680.911802709</v>
      </c>
      <c r="K7" s="44">
        <f>I7+J7</f>
        <v>383364539.41201806</v>
      </c>
      <c r="L7" s="44">
        <v>256389776.95605415</v>
      </c>
      <c r="M7" s="44">
        <v>222652135.40067703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64">
        <f t="shared" ref="Z7:Z19" si="2">+K7*1.9558</f>
        <v>749784366.18202496</v>
      </c>
      <c r="AA7" s="67">
        <f t="shared" ref="AA7:AA19" si="3">+K7*1.95583</f>
        <v>749795867.11820722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1504824141</v>
      </c>
      <c r="D8" s="21">
        <f t="shared" ref="D8:M8" si="4">D9+D10</f>
        <v>265557204</v>
      </c>
      <c r="E8" s="21">
        <f t="shared" si="4"/>
        <v>1770381345</v>
      </c>
      <c r="F8" s="21">
        <f t="shared" si="4"/>
        <v>91164511.430000007</v>
      </c>
      <c r="G8" s="21">
        <f t="shared" si="4"/>
        <v>294507351.40000004</v>
      </c>
      <c r="H8" s="21">
        <f t="shared" si="4"/>
        <v>385671862.83000004</v>
      </c>
      <c r="I8" s="45">
        <f t="shared" si="4"/>
        <v>413981534.31615263</v>
      </c>
      <c r="J8" s="45">
        <f t="shared" si="4"/>
        <v>73055564.879321054</v>
      </c>
      <c r="K8" s="21">
        <f t="shared" si="4"/>
        <v>487037099.19547367</v>
      </c>
      <c r="L8" s="45">
        <f t="shared" si="4"/>
        <v>415487888.4175902</v>
      </c>
      <c r="M8" s="21">
        <f t="shared" si="4"/>
        <v>262895987.11152267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64">
        <f t="shared" si="2"/>
        <v>952547158.60650742</v>
      </c>
      <c r="AA8" s="64">
        <f t="shared" si="3"/>
        <v>952561769.71948326</v>
      </c>
      <c r="AB8" s="65">
        <v>942880842.37</v>
      </c>
      <c r="AC8" s="66">
        <f>+AA8-AB8</f>
        <v>9680927.3494832516</v>
      </c>
    </row>
    <row r="9" spans="1:29" ht="29.25" customHeight="1" outlineLevel="1" x14ac:dyDescent="0.25">
      <c r="A9" s="33" t="s">
        <v>9</v>
      </c>
      <c r="B9" s="34" t="s">
        <v>8</v>
      </c>
      <c r="C9" s="52">
        <v>371204258</v>
      </c>
      <c r="D9" s="52">
        <v>65506635</v>
      </c>
      <c r="E9" s="44">
        <f t="shared" ref="E9:E10" si="5">+C9+D9</f>
        <v>436710893</v>
      </c>
      <c r="F9" s="44">
        <f>21007511.39+773095.73</f>
        <v>21780607.120000001</v>
      </c>
      <c r="G9" s="48">
        <v>61236662.410000004</v>
      </c>
      <c r="H9" s="44">
        <f>F9+G9</f>
        <v>83017269.530000001</v>
      </c>
      <c r="I9" s="27">
        <v>84142210.296648756</v>
      </c>
      <c r="J9" s="43">
        <v>14848625.346467426</v>
      </c>
      <c r="K9" s="44">
        <f>I9+J9</f>
        <v>98990835.643116176</v>
      </c>
      <c r="L9" s="44">
        <v>80046484.875771508</v>
      </c>
      <c r="M9" s="44">
        <v>63467551.663119957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4">
        <f t="shared" si="2"/>
        <v>193606276.35080662</v>
      </c>
      <c r="AA9" s="67">
        <f t="shared" si="3"/>
        <v>193609246.07587591</v>
      </c>
      <c r="AB9" s="67"/>
    </row>
    <row r="10" spans="1:29" ht="29.25" customHeight="1" outlineLevel="1" x14ac:dyDescent="0.25">
      <c r="A10" s="33" t="s">
        <v>10</v>
      </c>
      <c r="B10" s="34" t="s">
        <v>8</v>
      </c>
      <c r="C10" s="52">
        <v>1133619883</v>
      </c>
      <c r="D10" s="52">
        <v>200050569</v>
      </c>
      <c r="E10" s="44">
        <f t="shared" si="5"/>
        <v>1333670452</v>
      </c>
      <c r="F10" s="44">
        <f>63051041.76+6332862.55</f>
        <v>69383904.310000002</v>
      </c>
      <c r="G10" s="48">
        <v>233270688.99000001</v>
      </c>
      <c r="H10" s="44">
        <f>F10+G10</f>
        <v>302654593.30000001</v>
      </c>
      <c r="I10" s="27">
        <v>329839324.01950389</v>
      </c>
      <c r="J10" s="43">
        <v>58206939.532853626</v>
      </c>
      <c r="K10" s="44">
        <f>I10+J10</f>
        <v>388046263.55235749</v>
      </c>
      <c r="L10" s="44">
        <v>335441403.54181868</v>
      </c>
      <c r="M10" s="44">
        <v>199428435.4484027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4">
        <f t="shared" si="2"/>
        <v>758940882.25570083</v>
      </c>
      <c r="AA10" s="67">
        <f t="shared" si="3"/>
        <v>758952523.64360738</v>
      </c>
      <c r="AB10" s="67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M11" si="6">D12+D13</f>
        <v>97507215</v>
      </c>
      <c r="E11" s="21">
        <f t="shared" si="6"/>
        <v>650048087</v>
      </c>
      <c r="F11" s="21">
        <f t="shared" si="6"/>
        <v>33890930.167500004</v>
      </c>
      <c r="G11" s="21">
        <f t="shared" si="6"/>
        <v>134087685.52000001</v>
      </c>
      <c r="H11" s="21">
        <f t="shared" si="6"/>
        <v>167978615.6875</v>
      </c>
      <c r="I11" s="45">
        <f t="shared" si="6"/>
        <v>227103076.92394447</v>
      </c>
      <c r="J11" s="45">
        <f t="shared" si="6"/>
        <v>40077013.574813731</v>
      </c>
      <c r="K11" s="21">
        <f t="shared" si="6"/>
        <v>267180090.4987582</v>
      </c>
      <c r="L11" s="45">
        <f t="shared" si="6"/>
        <v>174494851.27780446</v>
      </c>
      <c r="M11" s="21">
        <f t="shared" si="6"/>
        <v>113182314.13743737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64">
        <f t="shared" si="2"/>
        <v>522550820.99747127</v>
      </c>
      <c r="AA11" s="64">
        <f t="shared" si="3"/>
        <v>522558836.40018624</v>
      </c>
      <c r="AB11" s="67">
        <v>508734585.13999999</v>
      </c>
      <c r="AC11" s="66">
        <f>+AA11-AB11</f>
        <v>13824251.260186255</v>
      </c>
    </row>
    <row r="12" spans="1:29" s="14" customFormat="1" ht="29.25" customHeight="1" x14ac:dyDescent="0.25">
      <c r="A12" s="33" t="s">
        <v>13</v>
      </c>
      <c r="B12" s="34" t="s">
        <v>8</v>
      </c>
      <c r="C12" s="52">
        <v>187926049</v>
      </c>
      <c r="D12" s="52">
        <v>33163421</v>
      </c>
      <c r="E12" s="44">
        <f t="shared" ref="E12:E19" si="7">+C12+D12</f>
        <v>221089470</v>
      </c>
      <c r="F12" s="44">
        <f>12266222.0075</f>
        <v>12266222.0075</v>
      </c>
      <c r="G12" s="50">
        <v>23607392.359999999</v>
      </c>
      <c r="H12" s="44">
        <f t="shared" ref="H12:H19" si="8">F12+G12</f>
        <v>35873614.3675</v>
      </c>
      <c r="I12" s="27">
        <v>60846726.125738926</v>
      </c>
      <c r="J12" s="46">
        <v>10737657.551600987</v>
      </c>
      <c r="K12" s="44">
        <f>I12+J12</f>
        <v>71584383.677339911</v>
      </c>
      <c r="L12" s="47">
        <v>30859336.48</v>
      </c>
      <c r="M12" s="47">
        <v>0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4">
        <f t="shared" si="2"/>
        <v>140004737.5961414</v>
      </c>
      <c r="AA12" s="67">
        <f t="shared" si="3"/>
        <v>140006885.12765172</v>
      </c>
      <c r="AB12" s="67"/>
      <c r="AC12" s="69"/>
    </row>
    <row r="13" spans="1:29" s="12" customFormat="1" ht="29.25" customHeight="1" x14ac:dyDescent="0.25">
      <c r="A13" s="33" t="s">
        <v>14</v>
      </c>
      <c r="B13" s="34" t="s">
        <v>8</v>
      </c>
      <c r="C13" s="52">
        <v>364614823</v>
      </c>
      <c r="D13" s="52">
        <v>64343794</v>
      </c>
      <c r="E13" s="44">
        <f t="shared" si="7"/>
        <v>428958617</v>
      </c>
      <c r="F13" s="44">
        <f>19059752.41+2564955.75</f>
        <v>21624708.16</v>
      </c>
      <c r="G13" s="48">
        <v>110480293.16000001</v>
      </c>
      <c r="H13" s="44">
        <f t="shared" si="8"/>
        <v>132105001.32000001</v>
      </c>
      <c r="I13" s="27">
        <v>166256350.79820555</v>
      </c>
      <c r="J13" s="43">
        <v>29339356.023212746</v>
      </c>
      <c r="K13" s="44">
        <f>I13+J13</f>
        <v>195595706.82141829</v>
      </c>
      <c r="L13" s="44">
        <v>143635514.79780447</v>
      </c>
      <c r="M13" s="44">
        <v>113182314.13743737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4">
        <f t="shared" si="2"/>
        <v>382546083.40132987</v>
      </c>
      <c r="AA13" s="67">
        <f t="shared" si="3"/>
        <v>382551951.27253449</v>
      </c>
      <c r="AB13" s="67"/>
      <c r="AC13" s="70"/>
    </row>
    <row r="14" spans="1:29" s="14" customFormat="1" ht="29.25" customHeight="1" x14ac:dyDescent="0.25">
      <c r="A14" s="32" t="s">
        <v>15</v>
      </c>
      <c r="B14" s="28" t="s">
        <v>8</v>
      </c>
      <c r="C14" s="45">
        <v>1311704793</v>
      </c>
      <c r="D14" s="45">
        <v>231477320</v>
      </c>
      <c r="E14" s="45">
        <v>1543182113</v>
      </c>
      <c r="F14" s="45">
        <f>74417502.8+8589859.95</f>
        <v>83007362.75</v>
      </c>
      <c r="G14" s="45">
        <v>383602857.02000004</v>
      </c>
      <c r="H14" s="45">
        <f t="shared" si="8"/>
        <v>466610219.77000004</v>
      </c>
      <c r="I14" s="21">
        <v>698597922.63428533</v>
      </c>
      <c r="J14" s="53">
        <v>123281986.34722683</v>
      </c>
      <c r="K14" s="45">
        <f>I14+J14</f>
        <v>821879908.98151219</v>
      </c>
      <c r="L14" s="45">
        <v>497931046.31348962</v>
      </c>
      <c r="M14" s="45">
        <v>388062308.80387664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4">
        <f t="shared" si="2"/>
        <v>1607432725.9860415</v>
      </c>
      <c r="AA14" s="64">
        <f t="shared" si="3"/>
        <v>1607457382.383311</v>
      </c>
      <c r="AB14" s="67">
        <v>1591964903.49</v>
      </c>
      <c r="AC14" s="66">
        <f>+AA14-AB14</f>
        <v>15492478.893311024</v>
      </c>
    </row>
    <row r="15" spans="1:29" s="14" customFormat="1" ht="29.25" customHeight="1" x14ac:dyDescent="0.25">
      <c r="A15" s="35" t="s">
        <v>16</v>
      </c>
      <c r="B15" s="28" t="s">
        <v>8</v>
      </c>
      <c r="C15" s="45">
        <v>938665315</v>
      </c>
      <c r="D15" s="45">
        <v>153582762</v>
      </c>
      <c r="E15" s="45">
        <f t="shared" si="7"/>
        <v>1092248077</v>
      </c>
      <c r="F15" s="45">
        <v>90571495.789999992</v>
      </c>
      <c r="G15" s="45">
        <v>434834270.9000001</v>
      </c>
      <c r="H15" s="45">
        <f t="shared" si="8"/>
        <v>525405766.69000006</v>
      </c>
      <c r="I15" s="51">
        <v>549502961.69790876</v>
      </c>
      <c r="J15" s="51">
        <v>88400088.335114181</v>
      </c>
      <c r="K15" s="45">
        <f>I15+J15</f>
        <v>637903050.03302288</v>
      </c>
      <c r="L15" s="45">
        <v>574516704.21437156</v>
      </c>
      <c r="M15" s="45">
        <v>448052785.57037532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4">
        <f t="shared" si="2"/>
        <v>1247610785.2545862</v>
      </c>
      <c r="AA15" s="64">
        <f t="shared" si="3"/>
        <v>1247629922.3460872</v>
      </c>
      <c r="AB15" s="67">
        <v>1226822694.46</v>
      </c>
      <c r="AC15" s="66">
        <f>+AA15-AB15</f>
        <v>20807227.886087179</v>
      </c>
    </row>
    <row r="16" spans="1:29" s="14" customFormat="1" ht="29.25" customHeight="1" x14ac:dyDescent="0.25">
      <c r="A16" s="32" t="s">
        <v>17</v>
      </c>
      <c r="B16" s="34" t="s">
        <v>8</v>
      </c>
      <c r="C16" s="45">
        <v>1123075325</v>
      </c>
      <c r="D16" s="45">
        <v>198189765</v>
      </c>
      <c r="E16" s="45">
        <f t="shared" si="7"/>
        <v>1321265090</v>
      </c>
      <c r="F16" s="45">
        <f>76213076.12625+11882118.65</f>
        <v>88095194.776250005</v>
      </c>
      <c r="G16" s="45">
        <v>451648015.22000003</v>
      </c>
      <c r="H16" s="45">
        <f t="shared" si="8"/>
        <v>539743209.99625003</v>
      </c>
      <c r="I16" s="21">
        <v>533000991.72962272</v>
      </c>
      <c r="J16" s="53">
        <v>94058998.540521652</v>
      </c>
      <c r="K16" s="45">
        <f>I16+J16</f>
        <v>627059990.27014434</v>
      </c>
      <c r="L16" s="45">
        <v>579050406.54974937</v>
      </c>
      <c r="M16" s="45">
        <v>515925053.42148584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4">
        <f t="shared" si="2"/>
        <v>1226403928.9703484</v>
      </c>
      <c r="AA16" s="64">
        <f t="shared" si="3"/>
        <v>1226422740.7700565</v>
      </c>
      <c r="AB16" s="67">
        <v>1216935553</v>
      </c>
      <c r="AC16" s="66">
        <f>+AA16-AB16</f>
        <v>9487187.7700564861</v>
      </c>
    </row>
    <row r="17" spans="1:29" s="14" customFormat="1" ht="29.25" customHeight="1" x14ac:dyDescent="0.25">
      <c r="A17" s="36" t="s">
        <v>18</v>
      </c>
      <c r="B17" s="34" t="s">
        <v>8</v>
      </c>
      <c r="C17" s="45">
        <v>102000000</v>
      </c>
      <c r="D17" s="45">
        <v>0</v>
      </c>
      <c r="E17" s="45">
        <f t="shared" si="7"/>
        <v>102000000</v>
      </c>
      <c r="F17" s="45">
        <v>6502500</v>
      </c>
      <c r="G17" s="45">
        <v>95497500</v>
      </c>
      <c r="H17" s="45">
        <f t="shared" si="8"/>
        <v>102000000</v>
      </c>
      <c r="I17" s="21">
        <v>102000000</v>
      </c>
      <c r="J17" s="53">
        <v>0</v>
      </c>
      <c r="K17" s="45">
        <f>I17+J17</f>
        <v>102000000</v>
      </c>
      <c r="L17" s="45">
        <v>102001564.56999999</v>
      </c>
      <c r="M17" s="45">
        <v>102001564.57460579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4">
        <f t="shared" si="2"/>
        <v>199491600</v>
      </c>
      <c r="AA17" s="64">
        <f t="shared" si="3"/>
        <v>199494660</v>
      </c>
      <c r="AB17" s="67"/>
      <c r="AC17" s="69"/>
    </row>
    <row r="18" spans="1:29" s="14" customFormat="1" ht="29.25" customHeight="1" x14ac:dyDescent="0.25">
      <c r="A18" s="32" t="s">
        <v>19</v>
      </c>
      <c r="B18" s="28" t="s">
        <v>8</v>
      </c>
      <c r="C18" s="45">
        <f>285531663-1500000</f>
        <v>284031663</v>
      </c>
      <c r="D18" s="45">
        <v>50123236</v>
      </c>
      <c r="E18" s="45">
        <f t="shared" si="7"/>
        <v>334154899</v>
      </c>
      <c r="F18" s="45">
        <f>16182582.485+1494522.74</f>
        <v>17677105.224999998</v>
      </c>
      <c r="G18" s="45">
        <v>65972780.970000006</v>
      </c>
      <c r="H18" s="45">
        <f t="shared" si="8"/>
        <v>83649886.195000008</v>
      </c>
      <c r="I18" s="21">
        <v>81241396.698836476</v>
      </c>
      <c r="J18" s="53">
        <v>14336717.064500554</v>
      </c>
      <c r="K18" s="45">
        <f>I18+J18</f>
        <v>95578113.763337031</v>
      </c>
      <c r="L18" s="45">
        <v>86464117.646912679</v>
      </c>
      <c r="M18" s="45">
        <v>60839412.314907461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4">
        <f t="shared" si="2"/>
        <v>186931674.89833456</v>
      </c>
      <c r="AA18" s="64">
        <f t="shared" si="3"/>
        <v>186934542.24174747</v>
      </c>
      <c r="AB18" s="67">
        <v>184210896</v>
      </c>
      <c r="AC18" s="66">
        <f>+AA18-AB18</f>
        <v>2723646.2417474687</v>
      </c>
    </row>
    <row r="19" spans="1:29" s="14" customFormat="1" ht="29.25" customHeight="1" x14ac:dyDescent="0.25">
      <c r="A19" s="32" t="s">
        <v>20</v>
      </c>
      <c r="B19" s="28" t="s">
        <v>8</v>
      </c>
      <c r="C19" s="45">
        <v>104815264</v>
      </c>
      <c r="D19" s="45">
        <v>18496812</v>
      </c>
      <c r="E19" s="45">
        <f t="shared" si="7"/>
        <v>123312076</v>
      </c>
      <c r="F19" s="45">
        <v>11529679.040000001</v>
      </c>
      <c r="G19" s="45">
        <v>66979488.00999999</v>
      </c>
      <c r="H19" s="45">
        <f t="shared" si="8"/>
        <v>78509167.049999997</v>
      </c>
      <c r="I19" s="21">
        <v>84335777.625157252</v>
      </c>
      <c r="J19" s="53">
        <v>14882784.286792455</v>
      </c>
      <c r="K19" s="45">
        <f>I19+J19</f>
        <v>99218561.911949709</v>
      </c>
      <c r="L19" s="45">
        <v>90558604.53027004</v>
      </c>
      <c r="M19" s="45">
        <v>71389592.238292262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4">
        <f t="shared" si="2"/>
        <v>194051663.38739124</v>
      </c>
      <c r="AA19" s="64">
        <f t="shared" si="3"/>
        <v>194054639.94424859</v>
      </c>
      <c r="AB19" s="67">
        <v>192103600.88</v>
      </c>
      <c r="AC19" s="71">
        <f>+AA19-AB19</f>
        <v>1951039.0642485917</v>
      </c>
    </row>
    <row r="20" spans="1:29" s="12" customFormat="1" ht="29.25" customHeight="1" x14ac:dyDescent="0.25">
      <c r="A20" s="81" t="s">
        <v>21</v>
      </c>
      <c r="B20" s="82"/>
      <c r="C20" s="21">
        <f>+C5+C8+C11+C14+C15+C16+C17+C18+C19</f>
        <v>7526106541</v>
      </c>
      <c r="D20" s="21">
        <f>+D5+D8+D11+D14+D15+D16+D17+D18+D19</f>
        <v>1298072406</v>
      </c>
      <c r="E20" s="21">
        <f t="shared" ref="E20" si="9">+C20+D20</f>
        <v>8824178947</v>
      </c>
      <c r="F20" s="21">
        <f t="shared" ref="F20:M20" si="10">+F5+F8+F11+F14+F15+F16+F17+F18+F19</f>
        <v>534405015.40875</v>
      </c>
      <c r="G20" s="21">
        <f t="shared" si="10"/>
        <v>2379946524.3899994</v>
      </c>
      <c r="H20" s="21">
        <f>+H5+H8+H11+H14+H15+H16+H17+H18+H19</f>
        <v>2914351539.7987504</v>
      </c>
      <c r="I20" s="45">
        <f>+I5+I8+I11+I14+I15+I16+I17+I18+I19</f>
        <v>3341595485.4301825</v>
      </c>
      <c r="J20" s="45">
        <f t="shared" ref="J20" si="11">+J5+J8+J11+J14+J15+J16+J17+J18+J19</f>
        <v>563122298.40551531</v>
      </c>
      <c r="K20" s="45">
        <f>+K5+K8+K11+K14+K15+K16+K17+K18+K19</f>
        <v>3904717783.8356977</v>
      </c>
      <c r="L20" s="21">
        <f t="shared" ref="L20" si="12">+L5+L8+L11+L14+L15+L16+L17+L18+L19</f>
        <v>3104417861.335083</v>
      </c>
      <c r="M20" s="21">
        <f t="shared" si="10"/>
        <v>2453940229.2220478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72"/>
      <c r="AA20" s="73"/>
      <c r="AB20" s="68"/>
      <c r="AC20" s="65"/>
    </row>
    <row r="21" spans="1:29" s="12" customFormat="1" ht="29.25" customHeight="1" x14ac:dyDescent="0.2">
      <c r="A21" s="1"/>
      <c r="B21" s="1"/>
      <c r="C21" s="29"/>
      <c r="D21" s="29"/>
      <c r="E21" s="29"/>
      <c r="F21" s="29"/>
      <c r="G21" s="29"/>
      <c r="H21" s="29"/>
      <c r="I21" s="37"/>
      <c r="J21" s="38"/>
      <c r="K21" s="29" t="s">
        <v>29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72"/>
      <c r="AA21" s="74"/>
      <c r="AB21" s="65"/>
      <c r="AC21" s="65"/>
    </row>
    <row r="22" spans="1:29" s="12" customFormat="1" ht="29.25" customHeight="1" x14ac:dyDescent="0.2">
      <c r="A22" s="1"/>
      <c r="B22" s="1"/>
      <c r="C22" s="4"/>
      <c r="D22" s="4"/>
      <c r="E22" s="4"/>
      <c r="F22" s="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72"/>
      <c r="AA22" s="75"/>
      <c r="AB22" s="65"/>
      <c r="AC22" s="65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22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5"/>
      <c r="AA23" s="74"/>
      <c r="AB23" s="65"/>
      <c r="AC23" s="65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22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5"/>
      <c r="AA24" s="74"/>
      <c r="AB24" s="65"/>
      <c r="AC24" s="65"/>
    </row>
    <row r="25" spans="1:29" s="12" customFormat="1" ht="29.25" customHeight="1" x14ac:dyDescent="0.2">
      <c r="A25" s="1"/>
      <c r="B25" s="1"/>
      <c r="C25" s="4"/>
      <c r="D25" s="4"/>
      <c r="E25" s="4"/>
      <c r="F25" s="4"/>
      <c r="G25" s="22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5"/>
      <c r="AA25" s="74"/>
      <c r="AB25" s="65"/>
      <c r="AC25" s="65"/>
    </row>
    <row r="26" spans="1:29" s="12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5"/>
      <c r="AA26" s="74"/>
      <c r="AB26" s="65"/>
      <c r="AC26" s="65"/>
    </row>
    <row r="27" spans="1:29" s="12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5"/>
      <c r="AA27" s="76"/>
      <c r="AB27" s="65"/>
      <c r="AC27" s="65"/>
    </row>
    <row r="28" spans="1:29" s="12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5"/>
      <c r="AA28" s="65"/>
      <c r="AB28" s="65"/>
      <c r="AC28" s="65"/>
    </row>
    <row r="29" spans="1:29" s="12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5"/>
      <c r="AA29" s="65"/>
      <c r="AB29" s="65"/>
      <c r="AC29" s="65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  <ignoredErrors>
    <ignoredError sqref="K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2020-03-27T14:29:02Z</dcterms:modified>
</cp:coreProperties>
</file>