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Тази_работна_книга" defaultThemeVersion="124226"/>
  <bookViews>
    <workbookView xWindow="0" yWindow="0" windowWidth="19200" windowHeight="11595" firstSheet="1" activeTab="4"/>
  </bookViews>
  <sheets>
    <sheet name="финансово състояние -1" sheetId="11" r:id="rId1"/>
    <sheet name="производствена дейност" sheetId="6" r:id="rId2"/>
    <sheet name="финансово състояние" sheetId="5" r:id="rId3"/>
    <sheet name="справка вода" sheetId="4" r:id="rId4"/>
    <sheet name="показатели" sheetId="3" r:id="rId5"/>
    <sheet name="ОПР" sheetId="2" r:id="rId6"/>
    <sheet name="Баланс" sheetId="1" r:id="rId7"/>
    <sheet name="ОПП" sheetId="7" r:id="rId8"/>
    <sheet name="Собствен капитал" sheetId="9" r:id="rId9"/>
    <sheet name="Лист1" sheetId="10" r:id="rId10"/>
  </sheets>
  <definedNames>
    <definedName name="_xlnm.Print_Area" localSheetId="3">'справка вода'!$G$1:$L$58</definedName>
    <definedName name="_xlnm.Print_Titles" localSheetId="6">Баланс!$1:$9</definedName>
    <definedName name="_xlnm.Print_Titles" localSheetId="5">ОПР!$1:$8</definedName>
  </definedNames>
  <calcPr calcId="125725"/>
</workbook>
</file>

<file path=xl/calcChain.xml><?xml version="1.0" encoding="utf-8"?>
<calcChain xmlns="http://schemas.openxmlformats.org/spreadsheetml/2006/main">
  <c r="C21" i="2"/>
  <c r="C20" s="1"/>
  <c r="C29" s="1"/>
  <c r="C13"/>
  <c r="C16"/>
  <c r="C39"/>
  <c r="H11"/>
  <c r="H39"/>
  <c r="D13"/>
  <c r="D29" s="1"/>
  <c r="D16"/>
  <c r="D21"/>
  <c r="D20" s="1"/>
  <c r="D39"/>
  <c r="I11"/>
  <c r="I25"/>
  <c r="I43" s="1"/>
  <c r="I39"/>
  <c r="I14" i="11"/>
  <c r="E20"/>
  <c r="K25"/>
  <c r="D25"/>
  <c r="M16"/>
  <c r="M15"/>
  <c r="C14"/>
  <c r="L44" i="4"/>
  <c r="F44" s="1"/>
  <c r="K44"/>
  <c r="K49" s="1"/>
  <c r="J44"/>
  <c r="J49" s="1"/>
  <c r="D49" s="1"/>
  <c r="H44"/>
  <c r="L34"/>
  <c r="L41"/>
  <c r="K34"/>
  <c r="E34" s="1"/>
  <c r="K41"/>
  <c r="J34"/>
  <c r="J41"/>
  <c r="H34"/>
  <c r="H41"/>
  <c r="L32"/>
  <c r="K32"/>
  <c r="J32"/>
  <c r="H32"/>
  <c r="H10"/>
  <c r="H13"/>
  <c r="B13" s="1"/>
  <c r="L20"/>
  <c r="L28"/>
  <c r="K20"/>
  <c r="K28"/>
  <c r="J20"/>
  <c r="J28"/>
  <c r="H20"/>
  <c r="H28"/>
  <c r="Z10"/>
  <c r="Z13"/>
  <c r="T13"/>
  <c r="T10"/>
  <c r="T17"/>
  <c r="N10"/>
  <c r="N13"/>
  <c r="N17" s="1"/>
  <c r="B17" s="1"/>
  <c r="G11" i="9"/>
  <c r="G23" s="1"/>
  <c r="G25" s="1"/>
  <c r="J11"/>
  <c r="J23" s="1"/>
  <c r="J25" s="1"/>
  <c r="J19"/>
  <c r="K11"/>
  <c r="K23" s="1"/>
  <c r="K25" s="1"/>
  <c r="K19"/>
  <c r="M11"/>
  <c r="M23" s="1"/>
  <c r="M25" s="1"/>
  <c r="M12"/>
  <c r="D11"/>
  <c r="E19"/>
  <c r="F19"/>
  <c r="G19"/>
  <c r="H19"/>
  <c r="I19"/>
  <c r="L19"/>
  <c r="M19"/>
  <c r="D19"/>
  <c r="E12"/>
  <c r="F12"/>
  <c r="G12"/>
  <c r="H12"/>
  <c r="I12"/>
  <c r="J12"/>
  <c r="K12"/>
  <c r="L12"/>
  <c r="D12"/>
  <c r="N12" s="1"/>
  <c r="D23"/>
  <c r="E11"/>
  <c r="E23" s="1"/>
  <c r="F11"/>
  <c r="H11"/>
  <c r="H23" s="1"/>
  <c r="H25" s="1"/>
  <c r="I11"/>
  <c r="I23"/>
  <c r="I25" s="1"/>
  <c r="L11"/>
  <c r="L23" s="1"/>
  <c r="L25" s="1"/>
  <c r="N24"/>
  <c r="N22"/>
  <c r="N18"/>
  <c r="N17"/>
  <c r="N15"/>
  <c r="N14"/>
  <c r="N13"/>
  <c r="N10"/>
  <c r="N9"/>
  <c r="N8"/>
  <c r="C23" i="7"/>
  <c r="B23"/>
  <c r="D22"/>
  <c r="D21"/>
  <c r="D20"/>
  <c r="D19"/>
  <c r="C17"/>
  <c r="B17"/>
  <c r="D9"/>
  <c r="D10"/>
  <c r="D11"/>
  <c r="D12"/>
  <c r="D15"/>
  <c r="C13"/>
  <c r="B13"/>
  <c r="B24" s="1"/>
  <c r="H58" i="1"/>
  <c r="H39"/>
  <c r="H45"/>
  <c r="H51"/>
  <c r="H21"/>
  <c r="H25"/>
  <c r="H27" s="1"/>
  <c r="H33"/>
  <c r="H77"/>
  <c r="F17" i="7"/>
  <c r="G17"/>
  <c r="G16"/>
  <c r="E17"/>
  <c r="C67" i="1"/>
  <c r="C17" i="3" s="1"/>
  <c r="Z44" i="4"/>
  <c r="Z49"/>
  <c r="B49" s="1"/>
  <c r="B44"/>
  <c r="T44"/>
  <c r="T49"/>
  <c r="N44"/>
  <c r="B48"/>
  <c r="B47"/>
  <c r="B46"/>
  <c r="B45"/>
  <c r="B43"/>
  <c r="Z34"/>
  <c r="Z41"/>
  <c r="B41" s="1"/>
  <c r="B40"/>
  <c r="B39"/>
  <c r="B38"/>
  <c r="B37"/>
  <c r="B36"/>
  <c r="B35"/>
  <c r="Z32"/>
  <c r="B32" s="1"/>
  <c r="B31"/>
  <c r="B30"/>
  <c r="Z20"/>
  <c r="Z28" s="1"/>
  <c r="B28" s="1"/>
  <c r="B21"/>
  <c r="B22"/>
  <c r="B23"/>
  <c r="B24"/>
  <c r="B25"/>
  <c r="B26"/>
  <c r="B27"/>
  <c r="H73" i="1"/>
  <c r="C27" i="3" s="1"/>
  <c r="N49" i="4"/>
  <c r="R44"/>
  <c r="R49"/>
  <c r="G9" i="7"/>
  <c r="G13" s="1"/>
  <c r="G10"/>
  <c r="G11"/>
  <c r="G12"/>
  <c r="G21"/>
  <c r="G20"/>
  <c r="G22"/>
  <c r="G15"/>
  <c r="G19"/>
  <c r="G23" s="1"/>
  <c r="F13"/>
  <c r="F24"/>
  <c r="F23"/>
  <c r="E13"/>
  <c r="E24" s="1"/>
  <c r="E23"/>
  <c r="I39" i="1"/>
  <c r="I42"/>
  <c r="I45"/>
  <c r="I58"/>
  <c r="H42"/>
  <c r="H71" s="1"/>
  <c r="H54"/>
  <c r="C21" i="5"/>
  <c r="H26"/>
  <c r="C15"/>
  <c r="AD44" i="4"/>
  <c r="AD49"/>
  <c r="X44"/>
  <c r="X49" s="1"/>
  <c r="AC44"/>
  <c r="AC49" s="1"/>
  <c r="AB44"/>
  <c r="AD34"/>
  <c r="AD41" s="1"/>
  <c r="R34"/>
  <c r="R41"/>
  <c r="X34"/>
  <c r="AC34"/>
  <c r="AC41" s="1"/>
  <c r="AB34"/>
  <c r="AB41" s="1"/>
  <c r="AD32"/>
  <c r="R32"/>
  <c r="F32" s="1"/>
  <c r="X32"/>
  <c r="AC32"/>
  <c r="AB32"/>
  <c r="AD20"/>
  <c r="AD28"/>
  <c r="X20"/>
  <c r="X28" s="1"/>
  <c r="R20"/>
  <c r="F20" s="1"/>
  <c r="AC20"/>
  <c r="AC28" s="1"/>
  <c r="W20"/>
  <c r="W28"/>
  <c r="Q20"/>
  <c r="E20" s="1"/>
  <c r="AB20"/>
  <c r="V20"/>
  <c r="V28"/>
  <c r="P20"/>
  <c r="D20" s="1"/>
  <c r="P28"/>
  <c r="W44"/>
  <c r="W49"/>
  <c r="V44"/>
  <c r="V49"/>
  <c r="W34"/>
  <c r="W41"/>
  <c r="V34"/>
  <c r="V41"/>
  <c r="T34"/>
  <c r="T41"/>
  <c r="W32"/>
  <c r="E32"/>
  <c r="V32"/>
  <c r="T32"/>
  <c r="T20"/>
  <c r="T28"/>
  <c r="Q44"/>
  <c r="Q49"/>
  <c r="P44"/>
  <c r="P49"/>
  <c r="Q34"/>
  <c r="Q41"/>
  <c r="P34"/>
  <c r="D34" s="1"/>
  <c r="P41"/>
  <c r="N34"/>
  <c r="N41"/>
  <c r="Q32"/>
  <c r="P32"/>
  <c r="D32" s="1"/>
  <c r="N32"/>
  <c r="N20"/>
  <c r="N28" s="1"/>
  <c r="F48"/>
  <c r="E48"/>
  <c r="D48"/>
  <c r="F47"/>
  <c r="E47"/>
  <c r="D47"/>
  <c r="F46"/>
  <c r="E46"/>
  <c r="D46"/>
  <c r="F45"/>
  <c r="E45"/>
  <c r="D45"/>
  <c r="F43"/>
  <c r="E43"/>
  <c r="D43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1"/>
  <c r="E31"/>
  <c r="D31"/>
  <c r="F30"/>
  <c r="E30"/>
  <c r="D30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B16"/>
  <c r="B15"/>
  <c r="B14"/>
  <c r="B12"/>
  <c r="B11"/>
  <c r="C74" i="1"/>
  <c r="H72"/>
  <c r="C21"/>
  <c r="C45" s="1"/>
  <c r="C23"/>
  <c r="C32" s="1"/>
  <c r="I21"/>
  <c r="I25"/>
  <c r="I33"/>
  <c r="I77"/>
  <c r="I72"/>
  <c r="I73"/>
  <c r="I68"/>
  <c r="H68"/>
  <c r="I65"/>
  <c r="H65"/>
  <c r="I62"/>
  <c r="H62"/>
  <c r="I54"/>
  <c r="I51"/>
  <c r="I48"/>
  <c r="H48"/>
  <c r="I35"/>
  <c r="I71" s="1"/>
  <c r="H35"/>
  <c r="D21"/>
  <c r="D23"/>
  <c r="D32"/>
  <c r="D45" s="1"/>
  <c r="D43"/>
  <c r="D52"/>
  <c r="D56" s="1"/>
  <c r="D67"/>
  <c r="D72"/>
  <c r="D74"/>
  <c r="D85" s="1"/>
  <c r="D80"/>
  <c r="C43"/>
  <c r="C52"/>
  <c r="C56"/>
  <c r="C86" s="1"/>
  <c r="C72"/>
  <c r="C80"/>
  <c r="C85" s="1"/>
  <c r="D25" i="9"/>
  <c r="F23"/>
  <c r="F25" s="1"/>
  <c r="X41" i="4"/>
  <c r="F41" s="1"/>
  <c r="N11" i="9"/>
  <c r="I27" i="1"/>
  <c r="I88" s="1"/>
  <c r="H17" i="4"/>
  <c r="AB49"/>
  <c r="AB28"/>
  <c r="D28" s="1"/>
  <c r="R28"/>
  <c r="H25" i="2"/>
  <c r="H40" s="1"/>
  <c r="H43"/>
  <c r="B10" i="4"/>
  <c r="E44"/>
  <c r="D44"/>
  <c r="F34"/>
  <c r="B34"/>
  <c r="Z17"/>
  <c r="D23" i="7"/>
  <c r="C24"/>
  <c r="D17"/>
  <c r="D13"/>
  <c r="D24" s="1"/>
  <c r="D26" s="1"/>
  <c r="C18" i="3"/>
  <c r="A26" i="5" s="1"/>
  <c r="C15" i="3" l="1"/>
  <c r="C43" i="2"/>
  <c r="C22" i="6"/>
  <c r="C40" i="2"/>
  <c r="D88" i="1"/>
  <c r="D41" i="4"/>
  <c r="C24" i="3"/>
  <c r="C25"/>
  <c r="G24" i="7"/>
  <c r="G26" s="1"/>
  <c r="E28" i="4"/>
  <c r="E49"/>
  <c r="D43" i="2"/>
  <c r="D40"/>
  <c r="I40"/>
  <c r="D86" i="1"/>
  <c r="C88"/>
  <c r="C22" i="3" s="1"/>
  <c r="C28"/>
  <c r="H88" i="1"/>
  <c r="E25" i="9"/>
  <c r="N25" s="1"/>
  <c r="N23"/>
  <c r="I49" i="2"/>
  <c r="I44"/>
  <c r="D44"/>
  <c r="D48" s="1"/>
  <c r="F28" i="4"/>
  <c r="E41"/>
  <c r="Q28"/>
  <c r="B20"/>
  <c r="L49"/>
  <c r="F49" s="1"/>
  <c r="N14" i="11"/>
  <c r="C16" i="3" l="1"/>
  <c r="C44" i="2"/>
  <c r="H44"/>
  <c r="H49" s="1"/>
  <c r="D49"/>
  <c r="C20" i="3" l="1"/>
  <c r="C21"/>
  <c r="L15" i="5" s="1"/>
  <c r="C48" i="2"/>
  <c r="C49" s="1"/>
</calcChain>
</file>

<file path=xl/sharedStrings.xml><?xml version="1.0" encoding="utf-8"?>
<sst xmlns="http://schemas.openxmlformats.org/spreadsheetml/2006/main" count="991" uniqueCount="629">
  <si>
    <t xml:space="preserve">към </t>
  </si>
  <si>
    <t>АКТИВ</t>
  </si>
  <si>
    <t>ПАСИВ</t>
  </si>
  <si>
    <t>Сума - хил.лв</t>
  </si>
  <si>
    <t>текуща година</t>
  </si>
  <si>
    <t>предходна година</t>
  </si>
  <si>
    <t>а</t>
  </si>
  <si>
    <t>б</t>
  </si>
  <si>
    <t>Код на реда</t>
  </si>
  <si>
    <t>Раздели, групи, статии</t>
  </si>
  <si>
    <t>А. Записан, но невнесен капитал</t>
  </si>
  <si>
    <t>01000</t>
  </si>
  <si>
    <t>Б. Нетекущи (дълготрайни) активи</t>
  </si>
  <si>
    <t>I. Нематериални активи</t>
  </si>
  <si>
    <t xml:space="preserve">   Продукти от развойна дейност</t>
  </si>
  <si>
    <t>02110</t>
  </si>
  <si>
    <t xml:space="preserve">   Концесии, патенти, лицензии, търговски
   марки, програмни продукти и други
   подобни права и активи</t>
  </si>
  <si>
    <t>02120</t>
  </si>
  <si>
    <t xml:space="preserve">   Търговска репутация</t>
  </si>
  <si>
    <t>02130</t>
  </si>
  <si>
    <t xml:space="preserve">   Предоставени аванси и нематериални
   активи в процес на изграждане</t>
  </si>
  <si>
    <t>02140</t>
  </si>
  <si>
    <t xml:space="preserve">      в т.ч. предоставени аванси</t>
  </si>
  <si>
    <t>02141</t>
  </si>
  <si>
    <t>Общо за група I</t>
  </si>
  <si>
    <t>02100</t>
  </si>
  <si>
    <t xml:space="preserve">   Земи и сгради</t>
  </si>
  <si>
    <t>02210</t>
  </si>
  <si>
    <t xml:space="preserve">      Земи</t>
  </si>
  <si>
    <t>02211</t>
  </si>
  <si>
    <t xml:space="preserve">      Сгради</t>
  </si>
  <si>
    <t>02212</t>
  </si>
  <si>
    <t xml:space="preserve">   Машини, производствено оборудване и
   апаратура</t>
  </si>
  <si>
    <t>02220</t>
  </si>
  <si>
    <t xml:space="preserve">   Съоръжения и други</t>
  </si>
  <si>
    <t>02230</t>
  </si>
  <si>
    <t xml:space="preserve">   Предоставени аванси и материални
   активи в процес на изграждане</t>
  </si>
  <si>
    <t>02240</t>
  </si>
  <si>
    <t>02241</t>
  </si>
  <si>
    <t>Oбщо за група II</t>
  </si>
  <si>
    <t>02200</t>
  </si>
  <si>
    <t>III. Дългосрочни финансови активи</t>
  </si>
  <si>
    <t xml:space="preserve">   Акции и дялове в предприятия от група</t>
  </si>
  <si>
    <t>02310</t>
  </si>
  <si>
    <t xml:space="preserve">   Предоставени заеми на предприятия от група</t>
  </si>
  <si>
    <t>02320</t>
  </si>
  <si>
    <t xml:space="preserve">   Акции и дялове в асоциирани и смесени
   предприятия</t>
  </si>
  <si>
    <t>02330</t>
  </si>
  <si>
    <t xml:space="preserve">   Предоставени заеми, свързани с асоциирани
   и смесени предприятия</t>
  </si>
  <si>
    <t>02340</t>
  </si>
  <si>
    <t xml:space="preserve">   Дългосрочни инвестиции</t>
  </si>
  <si>
    <t>02350</t>
  </si>
  <si>
    <t xml:space="preserve">   Други заеми</t>
  </si>
  <si>
    <t>02360</t>
  </si>
  <si>
    <t xml:space="preserve">   Изкупени собствени акции номинална стойност</t>
  </si>
  <si>
    <t>02370</t>
  </si>
  <si>
    <t>Общо за група III</t>
  </si>
  <si>
    <t>02300</t>
  </si>
  <si>
    <t>IV. Отсрочени данъци</t>
  </si>
  <si>
    <t>02400</t>
  </si>
  <si>
    <t>Общо за раздел Б</t>
  </si>
  <si>
    <t>02000</t>
  </si>
  <si>
    <t>В. Текущи (краткотрайни) активи</t>
  </si>
  <si>
    <t>I. Материални запаси</t>
  </si>
  <si>
    <t xml:space="preserve">   Суровини и материали</t>
  </si>
  <si>
    <t>03110</t>
  </si>
  <si>
    <t xml:space="preserve">   Незавършено производство</t>
  </si>
  <si>
    <t>03120</t>
  </si>
  <si>
    <t xml:space="preserve">      в т.ч. млади животни и животни за угояване
      и разплод</t>
  </si>
  <si>
    <t>03121</t>
  </si>
  <si>
    <t xml:space="preserve">   Продукция и стоки</t>
  </si>
  <si>
    <t>03130</t>
  </si>
  <si>
    <t xml:space="preserve">      Продукция</t>
  </si>
  <si>
    <t>03131</t>
  </si>
  <si>
    <t xml:space="preserve">      Стоки</t>
  </si>
  <si>
    <t>03132</t>
  </si>
  <si>
    <t xml:space="preserve">   Предоставени аванси</t>
  </si>
  <si>
    <t>03140</t>
  </si>
  <si>
    <t>03100</t>
  </si>
  <si>
    <t>II. Вземания</t>
  </si>
  <si>
    <t xml:space="preserve">   Вземания от клиенти и доставчици</t>
  </si>
  <si>
    <t>03210</t>
  </si>
  <si>
    <t xml:space="preserve">      в т.ч. над 1 година</t>
  </si>
  <si>
    <t>03211</t>
  </si>
  <si>
    <t xml:space="preserve">   Вземания от предприятия от група</t>
  </si>
  <si>
    <t>03220</t>
  </si>
  <si>
    <t>03221</t>
  </si>
  <si>
    <t xml:space="preserve">   Вземания, свързани с асоциирани и смесени
   предприятия</t>
  </si>
  <si>
    <t>03230</t>
  </si>
  <si>
    <t>03231</t>
  </si>
  <si>
    <t xml:space="preserve">   Други вземания</t>
  </si>
  <si>
    <t>03240</t>
  </si>
  <si>
    <t>03241</t>
  </si>
  <si>
    <t>03200</t>
  </si>
  <si>
    <t>III. Инвестиции</t>
  </si>
  <si>
    <t>03310</t>
  </si>
  <si>
    <t>03320</t>
  </si>
  <si>
    <t xml:space="preserve">   Други инвестиции</t>
  </si>
  <si>
    <t>03330</t>
  </si>
  <si>
    <t>03300</t>
  </si>
  <si>
    <t>IV. Парични средства</t>
  </si>
  <si>
    <t xml:space="preserve">   Касови наличности и сметки в страната</t>
  </si>
  <si>
    <t>03410</t>
  </si>
  <si>
    <t xml:space="preserve">      Касови наличности в лева</t>
  </si>
  <si>
    <t>03411</t>
  </si>
  <si>
    <t xml:space="preserve">      Касови наличности във валута (лева)</t>
  </si>
  <si>
    <t>03412</t>
  </si>
  <si>
    <t xml:space="preserve">      Разплащателни сметки</t>
  </si>
  <si>
    <t>03413</t>
  </si>
  <si>
    <t xml:space="preserve">      Блокирани парични средства</t>
  </si>
  <si>
    <t>03414</t>
  </si>
  <si>
    <t xml:space="preserve">      Парични еквиваленти</t>
  </si>
  <si>
    <t>03415</t>
  </si>
  <si>
    <t xml:space="preserve">   Касови наличности и сметки в чужбина</t>
  </si>
  <si>
    <t>03420</t>
  </si>
  <si>
    <t>03421</t>
  </si>
  <si>
    <t>03422</t>
  </si>
  <si>
    <t xml:space="preserve">      Разплащателни сметки във валута</t>
  </si>
  <si>
    <t>03423</t>
  </si>
  <si>
    <t xml:space="preserve">      Блокирани парични средства във валута</t>
  </si>
  <si>
    <t>03424</t>
  </si>
  <si>
    <t>Общо за група IV</t>
  </si>
  <si>
    <t>03400</t>
  </si>
  <si>
    <t>Общо за раздел В</t>
  </si>
  <si>
    <t>03000</t>
  </si>
  <si>
    <t>Г. Разходи за бъдещи периоди</t>
  </si>
  <si>
    <t>04000</t>
  </si>
  <si>
    <t>Сума на актива (А+Б+В+Г)</t>
  </si>
  <si>
    <t>04500</t>
  </si>
  <si>
    <t>А. Собствен капитал</t>
  </si>
  <si>
    <t>I. Записан капитал</t>
  </si>
  <si>
    <t>05100</t>
  </si>
  <si>
    <t>II. Премии от емисии</t>
  </si>
  <si>
    <t>05200</t>
  </si>
  <si>
    <t>III. Резерв от последващи оценки</t>
  </si>
  <si>
    <t>05300</t>
  </si>
  <si>
    <t xml:space="preserve">   в т.ч. Резерв от последващи оценки на
   финансови инструменти</t>
  </si>
  <si>
    <t>05310</t>
  </si>
  <si>
    <t>IV. Резерви</t>
  </si>
  <si>
    <t xml:space="preserve">   Законови резерви</t>
  </si>
  <si>
    <t>05410</t>
  </si>
  <si>
    <t xml:space="preserve">   Резерв, свързан с изкупени собствени акции</t>
  </si>
  <si>
    <t>05420</t>
  </si>
  <si>
    <t xml:space="preserve">   Резерв съгласно учредителен акт</t>
  </si>
  <si>
    <t>05430</t>
  </si>
  <si>
    <t xml:space="preserve">   Други резерви</t>
  </si>
  <si>
    <t>05440</t>
  </si>
  <si>
    <t>05400</t>
  </si>
  <si>
    <t>V. Натрупана печалба (загуба) от минали години</t>
  </si>
  <si>
    <t xml:space="preserve">   Неразпределена печалба</t>
  </si>
  <si>
    <t>05510</t>
  </si>
  <si>
    <t xml:space="preserve">   Непокрита загуба</t>
  </si>
  <si>
    <t>05520</t>
  </si>
  <si>
    <t>Общо за група V</t>
  </si>
  <si>
    <t>05500</t>
  </si>
  <si>
    <t>VI. Текуща печалба (загуба)</t>
  </si>
  <si>
    <t>05600</t>
  </si>
  <si>
    <t>Общо за раздел А</t>
  </si>
  <si>
    <t>05000</t>
  </si>
  <si>
    <t>Б. Провизии и сходни задължения</t>
  </si>
  <si>
    <t xml:space="preserve">   Провизии за пенсии и други подобни задължения</t>
  </si>
  <si>
    <t>06100</t>
  </si>
  <si>
    <t xml:space="preserve">   Провизии за данъци</t>
  </si>
  <si>
    <t>06200</t>
  </si>
  <si>
    <t xml:space="preserve">      в т.ч. отсрочени данъци</t>
  </si>
  <si>
    <t>06210</t>
  </si>
  <si>
    <t xml:space="preserve">   Други провизии и сходни задължения</t>
  </si>
  <si>
    <t>06300</t>
  </si>
  <si>
    <t>06000</t>
  </si>
  <si>
    <t>В. Задължения</t>
  </si>
  <si>
    <t xml:space="preserve">   Облигационни заеми с отделно посочване на
   конвертируемите</t>
  </si>
  <si>
    <t>07100</t>
  </si>
  <si>
    <t xml:space="preserve">      До 1 година</t>
  </si>
  <si>
    <t>07101</t>
  </si>
  <si>
    <t xml:space="preserve">      Над 1 година</t>
  </si>
  <si>
    <t>07102</t>
  </si>
  <si>
    <t xml:space="preserve">   Задължения към финансови предприятия</t>
  </si>
  <si>
    <t>07200</t>
  </si>
  <si>
    <t>07201</t>
  </si>
  <si>
    <t>07202</t>
  </si>
  <si>
    <t xml:space="preserve">   Получени аванси</t>
  </si>
  <si>
    <t>07300</t>
  </si>
  <si>
    <t>07301</t>
  </si>
  <si>
    <t>07302</t>
  </si>
  <si>
    <t xml:space="preserve">   Задължения към доставчици</t>
  </si>
  <si>
    <t>07400</t>
  </si>
  <si>
    <t>07401</t>
  </si>
  <si>
    <t>07402</t>
  </si>
  <si>
    <t xml:space="preserve">   Задължения по полици</t>
  </si>
  <si>
    <t>07500</t>
  </si>
  <si>
    <t>07501</t>
  </si>
  <si>
    <t>07502</t>
  </si>
  <si>
    <t>07600</t>
  </si>
  <si>
    <t>07601</t>
  </si>
  <si>
    <t>07602</t>
  </si>
  <si>
    <t xml:space="preserve">   Задължения към предприятия от група</t>
  </si>
  <si>
    <t xml:space="preserve">   Задължения, свързани с асоциирани и смесени
   предприятия</t>
  </si>
  <si>
    <t>07700</t>
  </si>
  <si>
    <t>07701</t>
  </si>
  <si>
    <t>07702</t>
  </si>
  <si>
    <t xml:space="preserve">   Други задължения</t>
  </si>
  <si>
    <t>07800</t>
  </si>
  <si>
    <t>07801</t>
  </si>
  <si>
    <t>07802</t>
  </si>
  <si>
    <t xml:space="preserve">      в това число:</t>
  </si>
  <si>
    <t xml:space="preserve">      Към персонала</t>
  </si>
  <si>
    <t>07810</t>
  </si>
  <si>
    <t xml:space="preserve">         До 1 година</t>
  </si>
  <si>
    <t xml:space="preserve">         Над 1 година</t>
  </si>
  <si>
    <t>07811</t>
  </si>
  <si>
    <t>07812</t>
  </si>
  <si>
    <t xml:space="preserve">      Осигурителни задължения</t>
  </si>
  <si>
    <t>07820</t>
  </si>
  <si>
    <t>07821</t>
  </si>
  <si>
    <t>07822</t>
  </si>
  <si>
    <t xml:space="preserve">      Данъчни задължения</t>
  </si>
  <si>
    <t>07830</t>
  </si>
  <si>
    <t>07831</t>
  </si>
  <si>
    <t>07832</t>
  </si>
  <si>
    <t>07000</t>
  </si>
  <si>
    <t xml:space="preserve">   До 1 година</t>
  </si>
  <si>
    <t xml:space="preserve">   Над 1 година</t>
  </si>
  <si>
    <t>07001</t>
  </si>
  <si>
    <t>07002</t>
  </si>
  <si>
    <t>Г. Финансирания и приходи за бъдещи периоди</t>
  </si>
  <si>
    <t>08000</t>
  </si>
  <si>
    <t xml:space="preserve">   Финансирания</t>
  </si>
  <si>
    <t>08001</t>
  </si>
  <si>
    <t xml:space="preserve">   Приходи за бъдещи периоди</t>
  </si>
  <si>
    <t>08002</t>
  </si>
  <si>
    <t>Сума на пасива (А+Б+В+Г)</t>
  </si>
  <si>
    <t>08500</t>
  </si>
  <si>
    <t>Общо за раздел Г</t>
  </si>
  <si>
    <t>Дата:</t>
  </si>
  <si>
    <t>Изпълнителен Директор:</t>
  </si>
  <si>
    <t>Главен счетоводител:</t>
  </si>
  <si>
    <t>инж. Ганчо Тенев</t>
  </si>
  <si>
    <t>Пенка Трендафилова</t>
  </si>
  <si>
    <t>В О Д О С Н А Б Д Я В А Н Е   И   К А Н А Л И З А Ц И Я   Е А Д   г р .   Б У Р Г А С</t>
  </si>
  <si>
    <t>Наименование на разходите</t>
  </si>
  <si>
    <t>Наименование на приходите</t>
  </si>
  <si>
    <t>А. Разходи</t>
  </si>
  <si>
    <t>I. Разходи за оперативна дейност</t>
  </si>
  <si>
    <t xml:space="preserve">   Намаление на запасите от продукция и
   незавършено производство</t>
  </si>
  <si>
    <t>10100</t>
  </si>
  <si>
    <t xml:space="preserve">   Разходи за суровини, материали и външни услуги</t>
  </si>
  <si>
    <t>10200</t>
  </si>
  <si>
    <t xml:space="preserve">      Суровини и материали</t>
  </si>
  <si>
    <t xml:space="preserve">      Външни услуги</t>
  </si>
  <si>
    <t>10210</t>
  </si>
  <si>
    <t>10220</t>
  </si>
  <si>
    <t>10300</t>
  </si>
  <si>
    <t xml:space="preserve">      Разходи за възнаграждения</t>
  </si>
  <si>
    <t>10310</t>
  </si>
  <si>
    <t>10320</t>
  </si>
  <si>
    <t>10321</t>
  </si>
  <si>
    <t xml:space="preserve">   Разходи за амортизация и обезценка</t>
  </si>
  <si>
    <t>10400</t>
  </si>
  <si>
    <t xml:space="preserve">   Разходи за персонала</t>
  </si>
  <si>
    <t xml:space="preserve">      Разходи за амортизация и обезценка на дълго
      трайни материални и нематериални активи</t>
  </si>
  <si>
    <t xml:space="preserve">         Разходи за амортизация</t>
  </si>
  <si>
    <t xml:space="preserve">         Разходи от обезценка</t>
  </si>
  <si>
    <t>10410</t>
  </si>
  <si>
    <t>10411</t>
  </si>
  <si>
    <t>10412</t>
  </si>
  <si>
    <t xml:space="preserve">      Разходи от обезценка на текущи активи</t>
  </si>
  <si>
    <t>10420</t>
  </si>
  <si>
    <t xml:space="preserve">   Други разходи</t>
  </si>
  <si>
    <t>10500</t>
  </si>
  <si>
    <t xml:space="preserve">      Разходи за осигуровки</t>
  </si>
  <si>
    <t xml:space="preserve">         в т.ч. осигуровки, свързани с пенсии</t>
  </si>
  <si>
    <t>10520</t>
  </si>
  <si>
    <t xml:space="preserve">      в т.ч. балансова стойност на продадени активи</t>
  </si>
  <si>
    <t xml:space="preserve">      в т.ч. провизии</t>
  </si>
  <si>
    <t>10510</t>
  </si>
  <si>
    <t>10000</t>
  </si>
  <si>
    <t>II. Финансови разходи</t>
  </si>
  <si>
    <t xml:space="preserve">   Разходи от обезценка на финансови активи, вклю
   чително инвестициите, признати като текущи</t>
  </si>
  <si>
    <t>11100</t>
  </si>
  <si>
    <t>11110</t>
  </si>
  <si>
    <t xml:space="preserve">   Разходи за лихви и други финансови разходи</t>
  </si>
  <si>
    <t>11200</t>
  </si>
  <si>
    <t>11210</t>
  </si>
  <si>
    <t>11220</t>
  </si>
  <si>
    <t>Общо за група II</t>
  </si>
  <si>
    <t>11000</t>
  </si>
  <si>
    <t>Б. Печалба от обичайна дейност</t>
  </si>
  <si>
    <t>14000</t>
  </si>
  <si>
    <t>III. Извънредни разходи</t>
  </si>
  <si>
    <t>12000</t>
  </si>
  <si>
    <t xml:space="preserve">   в т.ч. за природни и други бедствия</t>
  </si>
  <si>
    <t>12100</t>
  </si>
  <si>
    <t>Общо разходи (I+II+III)</t>
  </si>
  <si>
    <t>13000</t>
  </si>
  <si>
    <t>В. Счетоводна печалба</t>
  </si>
  <si>
    <t>14100</t>
  </si>
  <si>
    <t>IV. Разходи за данъци от печалбата</t>
  </si>
  <si>
    <t>14200</t>
  </si>
  <si>
    <t>V. Други данъци, алтернативни на корпо
ративния данък</t>
  </si>
  <si>
    <t>14300</t>
  </si>
  <si>
    <t>Г. Печалба (В-IV-V)</t>
  </si>
  <si>
    <t>14400</t>
  </si>
  <si>
    <t>Всичко (Общо разходи+IV+V+Г)</t>
  </si>
  <si>
    <t>14500</t>
  </si>
  <si>
    <t>А. Приходи</t>
  </si>
  <si>
    <t>I. Приходи от оперативна дейност</t>
  </si>
  <si>
    <t xml:space="preserve">   Нетни приходи от продажби</t>
  </si>
  <si>
    <t>15100</t>
  </si>
  <si>
    <t>15110</t>
  </si>
  <si>
    <t>15120</t>
  </si>
  <si>
    <t>15130</t>
  </si>
  <si>
    <t xml:space="preserve">      Услуги</t>
  </si>
  <si>
    <t xml:space="preserve">         в т.ч.търговско-посредническа дейност,</t>
  </si>
  <si>
    <t>15131</t>
  </si>
  <si>
    <t xml:space="preserve">         в т.ч.наеми</t>
  </si>
  <si>
    <t>15132</t>
  </si>
  <si>
    <t xml:space="preserve">   Увеличение на запасите от продукция и незавър
   шено производство</t>
  </si>
  <si>
    <t>15200</t>
  </si>
  <si>
    <t xml:space="preserve">   Разходи за придобиване на активи по стопански начин</t>
  </si>
  <si>
    <t>15300</t>
  </si>
  <si>
    <t xml:space="preserve">   Други приходи</t>
  </si>
  <si>
    <t>15400</t>
  </si>
  <si>
    <t>15410</t>
  </si>
  <si>
    <t xml:space="preserve">      в т.ч. Приходи от финансирания</t>
  </si>
  <si>
    <t xml:space="preserve">         от тях от правителството</t>
  </si>
  <si>
    <t>15411</t>
  </si>
  <si>
    <t xml:space="preserve">      в т.ч. Продажба на суровини и материали</t>
  </si>
  <si>
    <t>15420</t>
  </si>
  <si>
    <t xml:space="preserve">      в т.ч. Продажба на дълготрайни активи</t>
  </si>
  <si>
    <t>15430</t>
  </si>
  <si>
    <t>15000</t>
  </si>
  <si>
    <t>II. Финансови приходи</t>
  </si>
  <si>
    <t xml:space="preserve">   Приходи от участия в дъщерни, асоциирани и сме
   сени предприятия</t>
  </si>
  <si>
    <t>16100</t>
  </si>
  <si>
    <t>16110</t>
  </si>
  <si>
    <t xml:space="preserve">   Приходи от други инвестиции и заеми, признати като
   нетекущи активи</t>
  </si>
  <si>
    <t>16200</t>
  </si>
  <si>
    <t>16210</t>
  </si>
  <si>
    <t xml:space="preserve">   Други лихви и финансови приходи</t>
  </si>
  <si>
    <t>16300</t>
  </si>
  <si>
    <t>16310</t>
  </si>
  <si>
    <t xml:space="preserve">      в т.ч. приходи от предприятия от група</t>
  </si>
  <si>
    <t xml:space="preserve">      в т.ч. участия в предприятия от група</t>
  </si>
  <si>
    <t xml:space="preserve">      в т.ч. положителни разлики от операции с финансови
      активи</t>
  </si>
  <si>
    <t xml:space="preserve">      в т.ч. положителни разлики от промяна на валутни
      курсове</t>
  </si>
  <si>
    <t>16320</t>
  </si>
  <si>
    <t>16330</t>
  </si>
  <si>
    <t xml:space="preserve">      в т.ч. отрицателни разлики от промяна на
      валутни курсове</t>
  </si>
  <si>
    <t xml:space="preserve">      в т.ч. разходи, свързани с предприятия от група</t>
  </si>
  <si>
    <t xml:space="preserve">      в т.ч. отрицателни разлики от операции с финан
      сови активи</t>
  </si>
  <si>
    <t>16000</t>
  </si>
  <si>
    <t>Б. Загуба от обичайна дейност</t>
  </si>
  <si>
    <t>19000</t>
  </si>
  <si>
    <t>III. Извънредни приходи</t>
  </si>
  <si>
    <t>17000</t>
  </si>
  <si>
    <t xml:space="preserve">   в т.ч. получени застрахователни обезщетения</t>
  </si>
  <si>
    <t>17100</t>
  </si>
  <si>
    <t>Общо приходи (I+II+III)</t>
  </si>
  <si>
    <t>18000</t>
  </si>
  <si>
    <t>В. Счетоводна загуба</t>
  </si>
  <si>
    <t>Г. Загуба (В+IV+V)</t>
  </si>
  <si>
    <t>Всичко (Общо приходи+Г)</t>
  </si>
  <si>
    <t>19100</t>
  </si>
  <si>
    <t>19200</t>
  </si>
  <si>
    <t>19500</t>
  </si>
  <si>
    <t>НА "ВОДОСНАБДЯВАНЕ И КАНАЛИЗАЦИЯ" ЕАД БУРГАС</t>
  </si>
  <si>
    <t>Финансови коефициенти</t>
  </si>
  <si>
    <t>По представения бизнес-план</t>
  </si>
  <si>
    <t>За отчетния период</t>
  </si>
  <si>
    <t>I. За измерване на ефективност</t>
  </si>
  <si>
    <t xml:space="preserve">   1. Работен коефициент</t>
  </si>
  <si>
    <t xml:space="preserve">   2. Оперативен коефициент</t>
  </si>
  <si>
    <t xml:space="preserve">   3. Период на събираемост на вземанията</t>
  </si>
  <si>
    <t xml:space="preserve">   4. Коефициент на събираемост на вземанията</t>
  </si>
  <si>
    <t>II. За измерване на доходност</t>
  </si>
  <si>
    <t xml:space="preserve">   1. Възвръщаемост на активите</t>
  </si>
  <si>
    <t xml:space="preserve">   3. Коефициент на оборот на активите</t>
  </si>
  <si>
    <t>III. За измерване на ликвидност</t>
  </si>
  <si>
    <t xml:space="preserve">   1. Коефициент на обща ликвидност</t>
  </si>
  <si>
    <t xml:space="preserve">   2. Коефициент на бърза ликвидност</t>
  </si>
  <si>
    <t>IV. За измерване на платежоспособност</t>
  </si>
  <si>
    <t xml:space="preserve">   1. Коефициент на обслужване на дълга</t>
  </si>
  <si>
    <t xml:space="preserve">   2. Коефициент на дългосрочните пасиви</t>
  </si>
  <si>
    <t>Гл. Счетоводител:</t>
  </si>
  <si>
    <t>Изп. Директор:</t>
  </si>
  <si>
    <t xml:space="preserve">П. Трендафилова                             </t>
  </si>
  <si>
    <t>инж. Г. Тенев</t>
  </si>
  <si>
    <t>Приложение № 3</t>
  </si>
  <si>
    <t>ИНФОРМАЦИЯ ЗА ФИНАНСОВИТЕ КОЕФИЦИЕНТИ</t>
  </si>
  <si>
    <t>Приложение № 4</t>
  </si>
  <si>
    <t>период в месеци</t>
  </si>
  <si>
    <t>СПРАВКА - ОБРАЗЕЦ 1</t>
  </si>
  <si>
    <t>за подадената (произведената) и фактурирана вода</t>
  </si>
  <si>
    <t>"Водоснабдяване и канализация" ЕАД гр. Бургас</t>
  </si>
  <si>
    <t>Подадена (произведена) и закупена от други В и К вода</t>
  </si>
  <si>
    <t>За периода (хил.м.куб.)</t>
  </si>
  <si>
    <t>Забележка</t>
  </si>
  <si>
    <t>1. Питейна вода</t>
  </si>
  <si>
    <t xml:space="preserve">   от собствени водоизточници</t>
  </si>
  <si>
    <t xml:space="preserve">   от други В и К</t>
  </si>
  <si>
    <t>2. Условно чиста вода</t>
  </si>
  <si>
    <t>3. Технологични нужди - в т.ч.</t>
  </si>
  <si>
    <t>Общо:</t>
  </si>
  <si>
    <t>Продадена вода</t>
  </si>
  <si>
    <t>Абонати</t>
  </si>
  <si>
    <t>Тарифа лв/куб.м</t>
  </si>
  <si>
    <t>Количество фактурирана вода хил.м.куб.</t>
  </si>
  <si>
    <t>Фактурирана вода    хил.лв</t>
  </si>
  <si>
    <t>Събрани приходи хил.лв</t>
  </si>
  <si>
    <t xml:space="preserve">   1.1 Население (абонати)</t>
  </si>
  <si>
    <t xml:space="preserve">      - с водомери:</t>
  </si>
  <si>
    <t xml:space="preserve">      - без водомери:</t>
  </si>
  <si>
    <t xml:space="preserve">      - с отоплителна система</t>
  </si>
  <si>
    <t xml:space="preserve">      - без отоплителна система</t>
  </si>
  <si>
    <t xml:space="preserve">   1.2 Бюджетни предприятия</t>
  </si>
  <si>
    <t xml:space="preserve">   1.3 Промишленост и селско стоп.</t>
  </si>
  <si>
    <t xml:space="preserve">   1.4 На други В и К</t>
  </si>
  <si>
    <t xml:space="preserve">   2.1 На собствени консуматори</t>
  </si>
  <si>
    <t xml:space="preserve">   2.2 На други В и К</t>
  </si>
  <si>
    <t>3. Канална вода (непречистена)</t>
  </si>
  <si>
    <t xml:space="preserve">   3.1 Население</t>
  </si>
  <si>
    <t xml:space="preserve">   3.2 Бюджетни предприятия</t>
  </si>
  <si>
    <t xml:space="preserve">   3.3 Промишленост</t>
  </si>
  <si>
    <t>4. Пречистена вода (допълнителна тарифа)</t>
  </si>
  <si>
    <t xml:space="preserve">   4.1 Население</t>
  </si>
  <si>
    <t xml:space="preserve">   4.2 Промишленост</t>
  </si>
  <si>
    <t xml:space="preserve">      - БПК до 200 мг/л</t>
  </si>
  <si>
    <t xml:space="preserve">      - БПК от 200 до 600 мг/л</t>
  </si>
  <si>
    <t xml:space="preserve">      - БПК над 600 мг/л</t>
  </si>
  <si>
    <t xml:space="preserve">      - БПК над 1500 мг/л</t>
  </si>
  <si>
    <t>Дата: .............................................</t>
  </si>
  <si>
    <t>гр. Бургас</t>
  </si>
  <si>
    <t>ИНФОРМАЦИЯ ЗА ФИНАНСОВО - ИКОНОМИЧЕСКОТО СЪСТОЯНИЕ И РЕЗУЛТАТИТЕ ОТ ДЕЙНОСТТА НА</t>
  </si>
  <si>
    <t>"ВОДОСНАБДЯВАНЕ И КАНАЛИЗАЦИЯ" ЕАД БУРГАС</t>
  </si>
  <si>
    <t>Счетоводна печалба (+) Счетоводна загуба (-)</t>
  </si>
  <si>
    <t>Дълготрайни активи</t>
  </si>
  <si>
    <t>Приходи от дейността на лице от персонала</t>
  </si>
  <si>
    <t>Коефициент на събираемост на вземанията</t>
  </si>
  <si>
    <t>Общо</t>
  </si>
  <si>
    <t>Към доставчици</t>
  </si>
  <si>
    <t>Други задължения</t>
  </si>
  <si>
    <t>Към Социалното осигуряване</t>
  </si>
  <si>
    <t>Към персонала</t>
  </si>
  <si>
    <t>текущи</t>
  </si>
  <si>
    <t xml:space="preserve">    Гл. Счетоводител:</t>
  </si>
  <si>
    <t>П. Трендафилова</t>
  </si>
  <si>
    <t xml:space="preserve">     инж. Г. Тенев</t>
  </si>
  <si>
    <t>до</t>
  </si>
  <si>
    <t>от</t>
  </si>
  <si>
    <t>ИНФОРМАЦИЯ ЗА ЕФЕКТИВНОСТ НА ПРОИЗВОДСТВЕНАТА ДЕЙНОСТ</t>
  </si>
  <si>
    <t>Показатели за ефективност на производствената дейност</t>
  </si>
  <si>
    <t>1. % на обслужваното население</t>
  </si>
  <si>
    <t>2. % на обслужваното население с канализация</t>
  </si>
  <si>
    <t>4. Загуби на вода в л/км от вътрешната водопроводна мрежа + отклоненията</t>
  </si>
  <si>
    <t>5. Персонал на 1000 броя отклонения</t>
  </si>
  <si>
    <t>6. Персонал на дължина на водопроводната мрежа + отклоненията</t>
  </si>
  <si>
    <t>7. Обслужвано население / численост на персонала</t>
  </si>
  <si>
    <t>8. Разходи за персонала / общо експлоатационни разходи</t>
  </si>
  <si>
    <t>9. Приходи от продажби / лице от персонала</t>
  </si>
  <si>
    <t>10. Брой на авариите на година</t>
  </si>
  <si>
    <t>11. Брой на авариите на година / дължина на водопроводната мрежа</t>
  </si>
  <si>
    <t>12. Инвестиции хил.лв / км от водопроводната мрежа</t>
  </si>
  <si>
    <t>13. Инвестиции хил.лв / произведена вода хил.м.куб</t>
  </si>
  <si>
    <t>14. Брой аварии годишно / км водопроводна мрежа с отклоненията</t>
  </si>
  <si>
    <t>15. Разходи за ел.енергия kwh / м.куб произведена вода</t>
  </si>
  <si>
    <t>16. Непрекъснатост на водоподаването</t>
  </si>
  <si>
    <t>17. Качество на питейната вода</t>
  </si>
  <si>
    <t>18. Потребление на вода - литри на глава от населението на денонощие</t>
  </si>
  <si>
    <t>Изп. Директор</t>
  </si>
  <si>
    <t xml:space="preserve">                               П. Трендафилова</t>
  </si>
  <si>
    <t xml:space="preserve">   2. Коефициент на марж на печалбата (рентабилност)</t>
  </si>
  <si>
    <t>О Т Ч Е Т   З А   П А Р И Ч Н И Я   П О Т О К</t>
  </si>
  <si>
    <t>на "ВОДОСНАБДЯВАНЕ И КАНАЛИЗАЦИЯ" ЕАД гр. БУРГАС</t>
  </si>
  <si>
    <t>хил.лв</t>
  </si>
  <si>
    <t>Наименование на паричните потоци</t>
  </si>
  <si>
    <t>Текущ период</t>
  </si>
  <si>
    <t>Предходен период</t>
  </si>
  <si>
    <t>постъпления</t>
  </si>
  <si>
    <t>плащания</t>
  </si>
  <si>
    <t>нетен поток</t>
  </si>
  <si>
    <t>А. ПАРИЧНИ ПОТОЦИ ОТ ОСНОВНА ДЕЙНОСТ</t>
  </si>
  <si>
    <t xml:space="preserve">   1. Парични потоци, свързани с търговски контрагенти</t>
  </si>
  <si>
    <t xml:space="preserve">   2. Парични потоци, свързани с трудови възнаграждения</t>
  </si>
  <si>
    <t xml:space="preserve">   3. Платени и възстановени данъци</t>
  </si>
  <si>
    <t xml:space="preserve">   4. Други парични потоци от основната дейност</t>
  </si>
  <si>
    <t>Всичко парични потоци от основна дейност:</t>
  </si>
  <si>
    <t>Б. ПАРИЧНИ ПОТОЦИ ОТ ИНВЕСТИЦИОННА ДЕЙНОСТ</t>
  </si>
  <si>
    <t xml:space="preserve">   1. Парични потоци, свързани с дълготрайни активи</t>
  </si>
  <si>
    <t>Всичко парични потоци от инвестиционна дейност:</t>
  </si>
  <si>
    <t>В. ПАРИЧНИ ПОТОЦИ ОТ ФИНАНСОВА ДЕЙНОСТ</t>
  </si>
  <si>
    <t xml:space="preserve">   1. Парични потоци от емитиране и обратно придобиване на ценни книжа</t>
  </si>
  <si>
    <t xml:space="preserve">   2. Парични потоци, свързани с получени или предоставени заеми</t>
  </si>
  <si>
    <t xml:space="preserve">   3. Парични потоци от лихви, комисионни и други</t>
  </si>
  <si>
    <t xml:space="preserve">   4. Други потоци от финансова дейност</t>
  </si>
  <si>
    <t>Всичко парични потоци от финансова дейност:</t>
  </si>
  <si>
    <t>Г. ИЗМЕНЕНИЕ НА ПАРИЧНИТЕ СРЕДСТВА ПРЕЗ ПЕРИОДА</t>
  </si>
  <si>
    <t>Д. ПАРИЧНИ СРЕДСТВА В НАЧАЛОТО НА ПЕРИОДА</t>
  </si>
  <si>
    <t>Е. ПАРИЧНИ СРЕДСТВА В КРАЯ НА ПЕРИОДА</t>
  </si>
  <si>
    <t xml:space="preserve">                               Гл.Счетоводител:</t>
  </si>
  <si>
    <t>Изп.Директор:</t>
  </si>
  <si>
    <t xml:space="preserve">                                                               П.Трендафилова</t>
  </si>
  <si>
    <t xml:space="preserve">          инж. Г.Тенев</t>
  </si>
  <si>
    <t>към</t>
  </si>
  <si>
    <t>II. Дълготрайни материални активи</t>
  </si>
  <si>
    <t>3. Загуби на вода % ВС Бургас</t>
  </si>
  <si>
    <t xml:space="preserve">   2.Други парични потоци от инвестиционна дейност</t>
  </si>
  <si>
    <t>ВОДОСНАБДЯВАНЕ И КАНАЛИЗАЦИЯ ЕАД БУРГАС</t>
  </si>
  <si>
    <t>Показатели</t>
  </si>
  <si>
    <t>Записан капитал</t>
  </si>
  <si>
    <t>Премии от емисии</t>
  </si>
  <si>
    <t>Резерв от последващи оценки</t>
  </si>
  <si>
    <t>Резерви</t>
  </si>
  <si>
    <t>Законови</t>
  </si>
  <si>
    <t>Резерв, свързан с изкупени собствени акции</t>
  </si>
  <si>
    <t>Резерв съгласно учредителен акт</t>
  </si>
  <si>
    <t>Други резерви</t>
  </si>
  <si>
    <t>Финансов резултат от минали години</t>
  </si>
  <si>
    <t>Неразпределена печалба</t>
  </si>
  <si>
    <t>Непокрита загуба</t>
  </si>
  <si>
    <t>Общо собствен капитал</t>
  </si>
  <si>
    <t>Текуща печалба / загуба</t>
  </si>
  <si>
    <t>хил. лева</t>
  </si>
  <si>
    <t xml:space="preserve">    Увеличение</t>
  </si>
  <si>
    <t xml:space="preserve">    Намаление</t>
  </si>
  <si>
    <t xml:space="preserve">    в т.ч. за дивиденти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</si>
  <si>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</si>
  <si>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</si>
  <si>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</si>
  <si>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</si>
  <si>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</si>
  <si>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</si>
  <si>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</si>
  <si>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</si>
  <si>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</si>
  <si>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</si>
  <si>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</si>
  <si>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</si>
  <si>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</si>
  <si>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Салдо в началото на периода</t>
  </si>
  <si>
    <t>Промени в счетоводната политика</t>
  </si>
  <si>
    <t>Грешки</t>
  </si>
  <si>
    <t>Салдо след промени в счетоводната политика и грешки</t>
  </si>
  <si>
    <t>Изменение за сметка на собствениците</t>
  </si>
  <si>
    <t>Финансов резултат за текущия период</t>
  </si>
  <si>
    <t>Разпределение на печалбата</t>
  </si>
  <si>
    <t>Покриване на загуба</t>
  </si>
  <si>
    <t>Последващи оценки на активи и пасиви</t>
  </si>
  <si>
    <t>Други изменения в собствения капитал</t>
  </si>
  <si>
    <t>Салдо към края на отчетния период</t>
  </si>
  <si>
    <t>Промени от преводи на годишни финансови отчети на предприятия в чужбина</t>
  </si>
  <si>
    <t>Собствен капитал към края на отчетния период (11±12)</t>
  </si>
  <si>
    <t>61610</t>
  </si>
  <si>
    <t>61620</t>
  </si>
  <si>
    <t>61630</t>
  </si>
  <si>
    <t>61640</t>
  </si>
  <si>
    <t>61650</t>
  </si>
  <si>
    <t>61651</t>
  </si>
  <si>
    <t>61652</t>
  </si>
  <si>
    <t>61660</t>
  </si>
  <si>
    <t>61670</t>
  </si>
  <si>
    <t>61671</t>
  </si>
  <si>
    <t>61680</t>
  </si>
  <si>
    <t>61690</t>
  </si>
  <si>
    <t>61691</t>
  </si>
  <si>
    <t>61692</t>
  </si>
  <si>
    <t>61710</t>
  </si>
  <si>
    <t>61720</t>
  </si>
  <si>
    <t>61730</t>
  </si>
  <si>
    <t>61740</t>
  </si>
  <si>
    <t>О Т Ч Е Т   З А   С О Б С Т В Е Н И Я   К А П И Т А Л</t>
  </si>
  <si>
    <t>ОТЧЕТ ЗА ПРИХОДИТЕ И РАЗХОДИТЕ</t>
  </si>
  <si>
    <t>СЧЕТОВОДЕН БАЛАНС</t>
  </si>
  <si>
    <t>Обща сума на приходите</t>
  </si>
  <si>
    <t>(хил.лв)</t>
  </si>
  <si>
    <t>(бр)</t>
  </si>
  <si>
    <t>Средна месечна РЗ на лице от персонала</t>
  </si>
  <si>
    <t>(лв)</t>
  </si>
  <si>
    <t xml:space="preserve">Рентабилност на продажбите </t>
  </si>
  <si>
    <t>(%)</t>
  </si>
  <si>
    <t>Вложени инвестиции</t>
  </si>
  <si>
    <t>В т.ч. ДМА</t>
  </si>
  <si>
    <t xml:space="preserve">Общо        </t>
  </si>
  <si>
    <t>Обща сума на разходите</t>
  </si>
  <si>
    <t>Амортизация на ДМА за месеца</t>
  </si>
  <si>
    <t xml:space="preserve">Зает средно-списъчен състав   </t>
  </si>
  <si>
    <t>Собствен капитал</t>
  </si>
  <si>
    <t>В т.ч. основен</t>
  </si>
  <si>
    <t>I. ФИНАНСОВО - ИКОНОМИЧЕСКО СЪСТОЯНИЕ</t>
  </si>
  <si>
    <t>Зает средносписъчен състав   (бр)</t>
  </si>
  <si>
    <t>Средна месечна РЗ на лице от персонала (лв)</t>
  </si>
  <si>
    <t>Рентабилност на продажбите (%)</t>
  </si>
  <si>
    <r>
      <t>Добита и подадена вода           (м</t>
    </r>
    <r>
      <rPr>
        <vertAlign val="superscript"/>
        <sz val="10"/>
        <rFont val="Arial"/>
        <family val="2"/>
        <charset val="204"/>
      </rPr>
      <t>3</t>
    </r>
    <r>
      <rPr>
        <sz val="10"/>
        <rFont val="Arial"/>
        <charset val="204"/>
      </rPr>
      <t>)</t>
    </r>
  </si>
  <si>
    <r>
      <t>Инкасирана вода              (м</t>
    </r>
    <r>
      <rPr>
        <vertAlign val="superscript"/>
        <sz val="10"/>
        <rFont val="Arial"/>
        <family val="2"/>
        <charset val="204"/>
      </rPr>
      <t>3</t>
    </r>
    <r>
      <rPr>
        <sz val="10"/>
        <rFont val="Arial"/>
        <charset val="204"/>
      </rPr>
      <t>)</t>
    </r>
  </si>
  <si>
    <t>Загуби на вода (%)</t>
  </si>
  <si>
    <t>Средна цена на питейна вода с пречистване (лв)</t>
  </si>
  <si>
    <t>Средна цена на канална вода с пречистване (лв)</t>
  </si>
  <si>
    <t>Население</t>
  </si>
  <si>
    <t>Други потребители</t>
  </si>
  <si>
    <t>Обществен сектор</t>
  </si>
  <si>
    <t>В т.ч. Електроразпределение</t>
  </si>
  <si>
    <t>просрочени</t>
  </si>
  <si>
    <t>Обща сума на приходите (хил.лв)</t>
  </si>
  <si>
    <t>Обща сума на разходите (хил.лв)</t>
  </si>
  <si>
    <t>Общо         (хил.лв)</t>
  </si>
  <si>
    <t>В т.ч. ДМА (хил.лв)</t>
  </si>
  <si>
    <t>Амортизация на ДМА за месеца (хил.лв)</t>
  </si>
  <si>
    <t>Вложени инвестиции (хил.лв)</t>
  </si>
  <si>
    <t>01.01.2017</t>
  </si>
  <si>
    <t>за  2017 година</t>
  </si>
  <si>
    <t>за първо тримесечие 2017 година</t>
  </si>
  <si>
    <t>за второ тримесечие 2017 година</t>
  </si>
  <si>
    <t>за трето тримесечие 2017 година</t>
  </si>
  <si>
    <t>за четвърто тримесечие 2017 година</t>
  </si>
  <si>
    <t>ВС Бургас</t>
  </si>
  <si>
    <t>ВС Друг оператор</t>
  </si>
  <si>
    <t>3. Загуби на вода % ВС Друг опаратор</t>
  </si>
  <si>
    <t>31.12.2017</t>
  </si>
  <si>
    <t>Несъбрани вземания (хил.лв) към 31.12.2017</t>
  </si>
  <si>
    <t>01.01.2017-31.12.2017 год.</t>
  </si>
  <si>
    <t>Вземания към 31.12.2017</t>
  </si>
  <si>
    <t xml:space="preserve"> 31.12.2017 год.</t>
  </si>
  <si>
    <t>31.12.2017 год.</t>
  </si>
  <si>
    <t>за периода 01.01.2017-31.12.2017 год.</t>
  </si>
  <si>
    <t>1.14  1.287</t>
  </si>
  <si>
    <t>0.21  0.286</t>
  </si>
  <si>
    <t>0.54  0.557</t>
  </si>
  <si>
    <t>0.71  0.724</t>
  </si>
  <si>
    <t>0.81  0.890</t>
  </si>
  <si>
    <t>1.07  1.113</t>
  </si>
</sst>
</file>

<file path=xl/styles.xml><?xml version="1.0" encoding="utf-8"?>
<styleSheet xmlns="http://schemas.openxmlformats.org/spreadsheetml/2006/main">
  <numFmts count="7">
    <numFmt numFmtId="164" formatCode="_-* #,##0.00\ _л_в_-;\-* #,##0.00\ _л_в_-;_-* &quot;-&quot;??\ _л_в_-;_-@_-"/>
    <numFmt numFmtId="165" formatCode="0.000"/>
    <numFmt numFmtId="166" formatCode="#,##0.0"/>
    <numFmt numFmtId="167" formatCode="#,##0_ ;[Red]\-#,##0\ "/>
    <numFmt numFmtId="168" formatCode="0.0%"/>
    <numFmt numFmtId="169" formatCode="0.0000"/>
    <numFmt numFmtId="170" formatCode="#,##0.000"/>
  </numFmts>
  <fonts count="23">
    <font>
      <sz val="10"/>
      <name val="Arial"/>
      <charset val="204"/>
    </font>
    <font>
      <sz val="1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7"/>
      <name val="Arial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vertAlign val="superscript"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ill="1"/>
    <xf numFmtId="49" fontId="0" fillId="0" borderId="0" xfId="0" applyNumberFormat="1" applyAlignment="1">
      <alignment horizontal="right"/>
    </xf>
    <xf numFmtId="49" fontId="0" fillId="0" borderId="0" xfId="0" applyNumberFormat="1" applyFill="1" applyAlignment="1">
      <alignment horizontal="right"/>
    </xf>
    <xf numFmtId="0" fontId="5" fillId="0" borderId="1" xfId="0" applyFont="1" applyBorder="1"/>
    <xf numFmtId="49" fontId="5" fillId="0" borderId="1" xfId="0" applyNumberFormat="1" applyFont="1" applyBorder="1" applyAlignment="1">
      <alignment horizontal="right"/>
    </xf>
    <xf numFmtId="0" fontId="0" fillId="0" borderId="1" xfId="0" applyBorder="1"/>
    <xf numFmtId="49" fontId="0" fillId="0" borderId="1" xfId="0" applyNumberFormat="1" applyBorder="1" applyAlignment="1">
      <alignment horizontal="right"/>
    </xf>
    <xf numFmtId="0" fontId="0" fillId="2" borderId="1" xfId="0" applyFill="1" applyBorder="1"/>
    <xf numFmtId="0" fontId="0" fillId="0" borderId="1" xfId="0" applyFill="1" applyBorder="1"/>
    <xf numFmtId="0" fontId="5" fillId="0" borderId="1" xfId="0" applyFont="1" applyBorder="1" applyAlignment="1">
      <alignment wrapText="1"/>
    </xf>
    <xf numFmtId="0" fontId="5" fillId="2" borderId="1" xfId="0" applyFont="1" applyFill="1" applyBorder="1"/>
    <xf numFmtId="0" fontId="6" fillId="0" borderId="1" xfId="0" applyFont="1" applyBorder="1"/>
    <xf numFmtId="0" fontId="5" fillId="0" borderId="2" xfId="0" applyFont="1" applyBorder="1"/>
    <xf numFmtId="49" fontId="5" fillId="0" borderId="2" xfId="0" applyNumberFormat="1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7" xfId="0" applyBorder="1"/>
    <xf numFmtId="49" fontId="0" fillId="0" borderId="8" xfId="0" applyNumberFormat="1" applyBorder="1" applyAlignment="1">
      <alignment horizontal="right"/>
    </xf>
    <xf numFmtId="0" fontId="0" fillId="0" borderId="9" xfId="0" applyBorder="1"/>
    <xf numFmtId="49" fontId="0" fillId="0" borderId="0" xfId="0" applyNumberFormat="1" applyBorder="1" applyAlignment="1">
      <alignment horizontal="right"/>
    </xf>
    <xf numFmtId="0" fontId="0" fillId="0" borderId="10" xfId="0" applyBorder="1"/>
    <xf numFmtId="49" fontId="0" fillId="0" borderId="11" xfId="0" applyNumberFormat="1" applyBorder="1" applyAlignment="1">
      <alignment horizontal="right"/>
    </xf>
    <xf numFmtId="0" fontId="6" fillId="0" borderId="1" xfId="0" applyFont="1" applyFill="1" applyBorder="1"/>
    <xf numFmtId="0" fontId="5" fillId="0" borderId="1" xfId="0" applyFont="1" applyFill="1" applyBorder="1"/>
    <xf numFmtId="0" fontId="0" fillId="0" borderId="0" xfId="0" applyNumberFormat="1" applyFill="1" applyAlignment="1"/>
    <xf numFmtId="0" fontId="0" fillId="0" borderId="0" xfId="0" applyNumberFormat="1"/>
    <xf numFmtId="0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/>
    <xf numFmtId="0" fontId="5" fillId="2" borderId="1" xfId="0" applyNumberFormat="1" applyFont="1" applyFill="1" applyBorder="1"/>
    <xf numFmtId="0" fontId="0" fillId="2" borderId="1" xfId="0" applyNumberFormat="1" applyFill="1" applyBorder="1"/>
    <xf numFmtId="0" fontId="0" fillId="0" borderId="1" xfId="0" applyNumberFormat="1" applyBorder="1"/>
    <xf numFmtId="0" fontId="0" fillId="0" borderId="1" xfId="0" applyNumberFormat="1" applyBorder="1" applyAlignment="1">
      <alignment horizontal="right"/>
    </xf>
    <xf numFmtId="0" fontId="0" fillId="0" borderId="0" xfId="0" applyNumberFormat="1" applyBorder="1"/>
    <xf numFmtId="0" fontId="0" fillId="0" borderId="12" xfId="0" applyNumberFormat="1" applyBorder="1"/>
    <xf numFmtId="0" fontId="0" fillId="0" borderId="11" xfId="0" applyNumberFormat="1" applyBorder="1"/>
    <xf numFmtId="0" fontId="0" fillId="0" borderId="13" xfId="0" applyNumberFormat="1" applyBorder="1"/>
    <xf numFmtId="0" fontId="5" fillId="0" borderId="2" xfId="0" applyNumberFormat="1" applyFont="1" applyBorder="1"/>
    <xf numFmtId="0" fontId="4" fillId="0" borderId="5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0" fontId="0" fillId="0" borderId="8" xfId="0" applyNumberFormat="1" applyBorder="1"/>
    <xf numFmtId="0" fontId="0" fillId="0" borderId="14" xfId="0" applyNumberFormat="1" applyBorder="1"/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3" fontId="0" fillId="2" borderId="1" xfId="0" applyNumberForma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167" fontId="0" fillId="0" borderId="1" xfId="0" applyNumberFormat="1" applyBorder="1"/>
    <xf numFmtId="167" fontId="0" fillId="2" borderId="1" xfId="0" applyNumberFormat="1" applyFill="1" applyBorder="1"/>
    <xf numFmtId="167" fontId="5" fillId="0" borderId="1" xfId="0" applyNumberFormat="1" applyFont="1" applyBorder="1"/>
    <xf numFmtId="167" fontId="7" fillId="0" borderId="1" xfId="0" applyNumberFormat="1" applyFont="1" applyBorder="1" applyAlignment="1">
      <alignment horizontal="right"/>
    </xf>
    <xf numFmtId="167" fontId="7" fillId="0" borderId="1" xfId="0" applyNumberFormat="1" applyFont="1" applyBorder="1"/>
    <xf numFmtId="167" fontId="5" fillId="2" borderId="1" xfId="0" applyNumberFormat="1" applyFont="1" applyFill="1" applyBorder="1"/>
    <xf numFmtId="0" fontId="10" fillId="0" borderId="0" xfId="0" applyFont="1"/>
    <xf numFmtId="4" fontId="11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center"/>
    </xf>
    <xf numFmtId="0" fontId="13" fillId="0" borderId="15" xfId="0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6" fontId="10" fillId="0" borderId="2" xfId="0" applyNumberFormat="1" applyFont="1" applyBorder="1" applyAlignment="1">
      <alignment horizontal="center"/>
    </xf>
    <xf numFmtId="166" fontId="10" fillId="0" borderId="1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3" fontId="10" fillId="0" borderId="1" xfId="0" applyNumberFormat="1" applyFont="1" applyBorder="1" applyAlignment="1">
      <alignment horizontal="center"/>
    </xf>
    <xf numFmtId="0" fontId="10" fillId="0" borderId="18" xfId="0" applyFont="1" applyBorder="1"/>
    <xf numFmtId="0" fontId="10" fillId="0" borderId="19" xfId="0" applyFont="1" applyBorder="1"/>
    <xf numFmtId="4" fontId="10" fillId="2" borderId="3" xfId="0" applyNumberFormat="1" applyFont="1" applyFill="1" applyBorder="1" applyAlignment="1">
      <alignment horizontal="center"/>
    </xf>
    <xf numFmtId="10" fontId="10" fillId="0" borderId="3" xfId="0" applyNumberFormat="1" applyFont="1" applyBorder="1" applyAlignment="1">
      <alignment horizontal="center"/>
    </xf>
    <xf numFmtId="3" fontId="10" fillId="2" borderId="3" xfId="0" applyNumberFormat="1" applyFont="1" applyFill="1" applyBorder="1" applyAlignment="1">
      <alignment horizontal="center"/>
    </xf>
    <xf numFmtId="4" fontId="10" fillId="0" borderId="3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0" fontId="10" fillId="0" borderId="4" xfId="0" applyFont="1" applyBorder="1"/>
    <xf numFmtId="3" fontId="10" fillId="2" borderId="6" xfId="0" applyNumberFormat="1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right"/>
    </xf>
    <xf numFmtId="0" fontId="14" fillId="0" borderId="0" xfId="0" applyFont="1"/>
    <xf numFmtId="0" fontId="14" fillId="0" borderId="0" xfId="0" applyFont="1" applyAlignme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4" fillId="0" borderId="20" xfId="0" applyFont="1" applyBorder="1"/>
    <xf numFmtId="0" fontId="14" fillId="0" borderId="20" xfId="0" applyFont="1" applyBorder="1" applyAlignment="1">
      <alignment horizontal="center"/>
    </xf>
    <xf numFmtId="165" fontId="14" fillId="0" borderId="20" xfId="0" applyNumberFormat="1" applyFont="1" applyBorder="1" applyAlignment="1">
      <alignment horizontal="center"/>
    </xf>
    <xf numFmtId="2" fontId="14" fillId="0" borderId="20" xfId="0" applyNumberFormat="1" applyFont="1" applyBorder="1" applyAlignment="1">
      <alignment horizontal="center"/>
    </xf>
    <xf numFmtId="1" fontId="14" fillId="0" borderId="20" xfId="0" applyNumberFormat="1" applyFont="1" applyBorder="1" applyAlignment="1">
      <alignment horizontal="center"/>
    </xf>
    <xf numFmtId="0" fontId="14" fillId="0" borderId="2" xfId="0" applyFont="1" applyBorder="1"/>
    <xf numFmtId="0" fontId="14" fillId="0" borderId="2" xfId="0" applyFont="1" applyBorder="1" applyAlignment="1">
      <alignment horizontal="center"/>
    </xf>
    <xf numFmtId="2" fontId="14" fillId="0" borderId="2" xfId="0" applyNumberFormat="1" applyFont="1" applyBorder="1" applyAlignment="1">
      <alignment horizontal="center"/>
    </xf>
    <xf numFmtId="169" fontId="14" fillId="0" borderId="20" xfId="2" applyNumberFormat="1" applyFont="1" applyBorder="1" applyAlignment="1">
      <alignment horizontal="center"/>
    </xf>
    <xf numFmtId="165" fontId="14" fillId="0" borderId="2" xfId="0" applyNumberFormat="1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2" fontId="14" fillId="0" borderId="21" xfId="0" applyNumberFormat="1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0" xfId="0" applyFont="1" applyAlignment="1">
      <alignment horizontal="right"/>
    </xf>
    <xf numFmtId="0" fontId="15" fillId="0" borderId="0" xfId="0" applyFont="1" applyFill="1" applyAlignment="1" applyProtection="1">
      <alignment horizontal="right"/>
      <protection hidden="1"/>
    </xf>
    <xf numFmtId="0" fontId="15" fillId="0" borderId="0" xfId="0" applyFont="1" applyFill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49" fontId="0" fillId="0" borderId="0" xfId="0" applyNumberFormat="1"/>
    <xf numFmtId="0" fontId="0" fillId="0" borderId="0" xfId="0" applyAlignment="1">
      <alignment wrapText="1"/>
    </xf>
    <xf numFmtId="49" fontId="6" fillId="0" borderId="22" xfId="0" applyNumberFormat="1" applyFont="1" applyBorder="1" applyAlignment="1">
      <alignment horizontal="left" vertical="top"/>
    </xf>
    <xf numFmtId="0" fontId="6" fillId="0" borderId="23" xfId="0" applyFont="1" applyBorder="1" applyAlignment="1">
      <alignment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5" fillId="0" borderId="10" xfId="0" applyNumberFormat="1" applyFont="1" applyBorder="1" applyAlignment="1">
      <alignment horizontal="left" vertical="top"/>
    </xf>
    <xf numFmtId="0" fontId="5" fillId="0" borderId="13" xfId="0" applyFont="1" applyBorder="1" applyAlignment="1">
      <alignment wrapText="1"/>
    </xf>
    <xf numFmtId="49" fontId="5" fillId="0" borderId="22" xfId="0" applyNumberFormat="1" applyFont="1" applyBorder="1" applyAlignment="1">
      <alignment horizontal="left" vertical="top"/>
    </xf>
    <xf numFmtId="0" fontId="5" fillId="0" borderId="23" xfId="0" applyFont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19" fillId="0" borderId="6" xfId="0" applyFont="1" applyBorder="1" applyAlignment="1">
      <alignment horizontal="center" vertical="center" wrapText="1"/>
    </xf>
    <xf numFmtId="167" fontId="5" fillId="0" borderId="2" xfId="0" applyNumberFormat="1" applyFont="1" applyBorder="1"/>
    <xf numFmtId="167" fontId="5" fillId="3" borderId="2" xfId="0" applyNumberFormat="1" applyFont="1" applyFill="1" applyBorder="1"/>
    <xf numFmtId="167" fontId="0" fillId="3" borderId="1" xfId="0" applyNumberFormat="1" applyFill="1" applyBorder="1"/>
    <xf numFmtId="3" fontId="21" fillId="0" borderId="0" xfId="0" applyNumberFormat="1" applyFont="1"/>
    <xf numFmtId="3" fontId="20" fillId="0" borderId="1" xfId="0" applyNumberFormat="1" applyFont="1" applyBorder="1" applyAlignment="1">
      <alignment horizontal="center" vertical="center" wrapText="1"/>
    </xf>
    <xf numFmtId="3" fontId="21" fillId="0" borderId="0" xfId="0" applyNumberFormat="1" applyFont="1" applyAlignment="1">
      <alignment horizontal="center" vertical="center" wrapText="1"/>
    </xf>
    <xf numFmtId="3" fontId="19" fillId="0" borderId="1" xfId="0" applyNumberFormat="1" applyFont="1" applyBorder="1"/>
    <xf numFmtId="3" fontId="21" fillId="0" borderId="7" xfId="0" applyNumberFormat="1" applyFont="1" applyBorder="1"/>
    <xf numFmtId="3" fontId="21" fillId="0" borderId="8" xfId="0" applyNumberFormat="1" applyFont="1" applyBorder="1"/>
    <xf numFmtId="3" fontId="21" fillId="0" borderId="14" xfId="0" applyNumberFormat="1" applyFont="1" applyBorder="1"/>
    <xf numFmtId="3" fontId="21" fillId="0" borderId="1" xfId="0" applyNumberFormat="1" applyFont="1" applyBorder="1"/>
    <xf numFmtId="3" fontId="21" fillId="0" borderId="9" xfId="0" applyNumberFormat="1" applyFont="1" applyBorder="1"/>
    <xf numFmtId="3" fontId="21" fillId="0" borderId="0" xfId="0" applyNumberFormat="1" applyFont="1" applyBorder="1"/>
    <xf numFmtId="3" fontId="21" fillId="0" borderId="12" xfId="0" applyNumberFormat="1" applyFont="1" applyBorder="1"/>
    <xf numFmtId="3" fontId="19" fillId="0" borderId="21" xfId="0" applyNumberFormat="1" applyFont="1" applyBorder="1" applyAlignment="1">
      <alignment horizontal="right"/>
    </xf>
    <xf numFmtId="3" fontId="20" fillId="0" borderId="10" xfId="0" applyNumberFormat="1" applyFont="1" applyBorder="1"/>
    <xf numFmtId="3" fontId="20" fillId="0" borderId="11" xfId="0" applyNumberFormat="1" applyFont="1" applyBorder="1"/>
    <xf numFmtId="3" fontId="20" fillId="0" borderId="13" xfId="0" applyNumberFormat="1" applyFont="1" applyBorder="1"/>
    <xf numFmtId="3" fontId="20" fillId="0" borderId="0" xfId="0" applyNumberFormat="1" applyFont="1"/>
    <xf numFmtId="4" fontId="21" fillId="0" borderId="1" xfId="0" applyNumberFormat="1" applyFont="1" applyBorder="1"/>
    <xf numFmtId="3" fontId="21" fillId="2" borderId="1" xfId="0" applyNumberFormat="1" applyFont="1" applyFill="1" applyBorder="1"/>
    <xf numFmtId="4" fontId="21" fillId="2" borderId="1" xfId="0" applyNumberFormat="1" applyFont="1" applyFill="1" applyBorder="1"/>
    <xf numFmtId="3" fontId="19" fillId="0" borderId="1" xfId="0" applyNumberFormat="1" applyFont="1" applyBorder="1" applyAlignment="1">
      <alignment horizontal="right"/>
    </xf>
    <xf numFmtId="3" fontId="20" fillId="0" borderId="1" xfId="0" applyNumberFormat="1" applyFont="1" applyBorder="1"/>
    <xf numFmtId="4" fontId="20" fillId="0" borderId="1" xfId="0" applyNumberFormat="1" applyFont="1" applyBorder="1"/>
    <xf numFmtId="0" fontId="7" fillId="0" borderId="1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8" fillId="0" borderId="0" xfId="0" applyFont="1" applyAlignment="1"/>
    <xf numFmtId="0" fontId="5" fillId="0" borderId="0" xfId="0" applyFont="1" applyAlignment="1"/>
    <xf numFmtId="0" fontId="0" fillId="2" borderId="1" xfId="0" applyFill="1" applyBorder="1" applyAlignment="1">
      <alignment horizontal="center" vertical="center"/>
    </xf>
    <xf numFmtId="164" fontId="0" fillId="0" borderId="0" xfId="1" applyFont="1"/>
    <xf numFmtId="170" fontId="10" fillId="0" borderId="1" xfId="0" applyNumberFormat="1" applyFont="1" applyBorder="1" applyAlignment="1">
      <alignment horizontal="center"/>
    </xf>
    <xf numFmtId="10" fontId="10" fillId="0" borderId="1" xfId="2" applyNumberFormat="1" applyFont="1" applyBorder="1" applyAlignment="1">
      <alignment horizontal="center"/>
    </xf>
    <xf numFmtId="3" fontId="10" fillId="0" borderId="5" xfId="0" applyNumberFormat="1" applyFont="1" applyBorder="1" applyAlignment="1">
      <alignment horizontal="center"/>
    </xf>
    <xf numFmtId="166" fontId="10" fillId="2" borderId="24" xfId="0" applyNumberFormat="1" applyFont="1" applyFill="1" applyBorder="1" applyAlignment="1">
      <alignment horizontal="center"/>
    </xf>
    <xf numFmtId="168" fontId="10" fillId="0" borderId="1" xfId="2" applyNumberFormat="1" applyFont="1" applyBorder="1" applyAlignment="1">
      <alignment horizontal="center"/>
    </xf>
    <xf numFmtId="166" fontId="10" fillId="2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Fill="1" applyAlignment="1">
      <alignment horizontal="center"/>
    </xf>
    <xf numFmtId="0" fontId="0" fillId="0" borderId="2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3" fontId="19" fillId="0" borderId="22" xfId="0" applyNumberFormat="1" applyFont="1" applyBorder="1" applyAlignment="1">
      <alignment horizontal="left"/>
    </xf>
    <xf numFmtId="3" fontId="19" fillId="0" borderId="25" xfId="0" applyNumberFormat="1" applyFont="1" applyBorder="1" applyAlignment="1">
      <alignment horizontal="left"/>
    </xf>
    <xf numFmtId="3" fontId="19" fillId="0" borderId="23" xfId="0" applyNumberFormat="1" applyFont="1" applyBorder="1" applyAlignment="1">
      <alignment horizontal="left"/>
    </xf>
    <xf numFmtId="3" fontId="20" fillId="0" borderId="7" xfId="0" applyNumberFormat="1" applyFont="1" applyBorder="1" applyAlignment="1">
      <alignment horizontal="right"/>
    </xf>
    <xf numFmtId="3" fontId="20" fillId="0" borderId="14" xfId="0" applyNumberFormat="1" applyFont="1" applyBorder="1" applyAlignment="1">
      <alignment horizontal="right"/>
    </xf>
    <xf numFmtId="3" fontId="20" fillId="0" borderId="22" xfId="0" applyNumberFormat="1" applyFont="1" applyBorder="1" applyAlignment="1">
      <alignment horizontal="right"/>
    </xf>
    <xf numFmtId="3" fontId="20" fillId="0" borderId="23" xfId="0" applyNumberFormat="1" applyFont="1" applyBorder="1" applyAlignment="1">
      <alignment horizontal="right"/>
    </xf>
    <xf numFmtId="3" fontId="21" fillId="2" borderId="22" xfId="0" applyNumberFormat="1" applyFont="1" applyFill="1" applyBorder="1" applyAlignment="1">
      <alignment horizontal="right"/>
    </xf>
    <xf numFmtId="3" fontId="21" fillId="2" borderId="23" xfId="0" applyNumberFormat="1" applyFont="1" applyFill="1" applyBorder="1" applyAlignment="1">
      <alignment horizontal="right"/>
    </xf>
    <xf numFmtId="3" fontId="21" fillId="0" borderId="22" xfId="0" applyNumberFormat="1" applyFont="1" applyBorder="1" applyAlignment="1">
      <alignment horizontal="right"/>
    </xf>
    <xf numFmtId="3" fontId="21" fillId="0" borderId="23" xfId="0" applyNumberFormat="1" applyFont="1" applyBorder="1" applyAlignment="1">
      <alignment horizontal="right"/>
    </xf>
    <xf numFmtId="3" fontId="21" fillId="0" borderId="22" xfId="0" applyNumberFormat="1" applyFont="1" applyFill="1" applyBorder="1" applyAlignment="1">
      <alignment horizontal="right"/>
    </xf>
    <xf numFmtId="3" fontId="21" fillId="0" borderId="23" xfId="0" applyNumberFormat="1" applyFont="1" applyFill="1" applyBorder="1" applyAlignment="1">
      <alignment horizontal="right"/>
    </xf>
    <xf numFmtId="3" fontId="20" fillId="0" borderId="1" xfId="0" applyNumberFormat="1" applyFont="1" applyBorder="1" applyAlignment="1">
      <alignment horizontal="center" vertical="center" wrapText="1"/>
    </xf>
    <xf numFmtId="3" fontId="21" fillId="0" borderId="0" xfId="0" applyNumberFormat="1" applyFont="1" applyAlignment="1">
      <alignment horizontal="center"/>
    </xf>
    <xf numFmtId="3" fontId="20" fillId="0" borderId="0" xfId="0" applyNumberFormat="1" applyFont="1" applyAlignment="1">
      <alignment horizontal="center"/>
    </xf>
    <xf numFmtId="0" fontId="17" fillId="0" borderId="10" xfId="0" applyFont="1" applyBorder="1" applyAlignment="1">
      <alignment horizontal="left"/>
    </xf>
    <xf numFmtId="0" fontId="17" fillId="0" borderId="11" xfId="0" applyFont="1" applyBorder="1" applyAlignment="1">
      <alignment horizontal="left"/>
    </xf>
    <xf numFmtId="0" fontId="17" fillId="0" borderId="13" xfId="0" applyFont="1" applyBorder="1" applyAlignment="1">
      <alignment horizontal="left"/>
    </xf>
    <xf numFmtId="0" fontId="17" fillId="0" borderId="12" xfId="0" applyFont="1" applyBorder="1" applyAlignment="1">
      <alignment horizontal="left"/>
    </xf>
    <xf numFmtId="0" fontId="16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7" fillId="0" borderId="22" xfId="0" applyFont="1" applyBorder="1" applyAlignment="1">
      <alignment horizontal="left"/>
    </xf>
    <xf numFmtId="0" fontId="17" fillId="0" borderId="25" xfId="0" applyFont="1" applyBorder="1" applyAlignment="1">
      <alignment horizontal="left"/>
    </xf>
    <xf numFmtId="0" fontId="17" fillId="0" borderId="23" xfId="0" applyFont="1" applyBorder="1" applyAlignment="1">
      <alignment horizontal="left"/>
    </xf>
    <xf numFmtId="0" fontId="0" fillId="0" borderId="1" xfId="0" applyBorder="1" applyAlignment="1">
      <alignment horizontal="left" wrapText="1"/>
    </xf>
    <xf numFmtId="49" fontId="0" fillId="0" borderId="1" xfId="0" applyNumberFormat="1" applyBorder="1" applyAlignment="1">
      <alignment horizontal="right"/>
    </xf>
    <xf numFmtId="0" fontId="0" fillId="2" borderId="1" xfId="0" applyNumberFormat="1" applyFill="1" applyBorder="1" applyAlignment="1">
      <alignment horizontal="right"/>
    </xf>
    <xf numFmtId="49" fontId="0" fillId="2" borderId="1" xfId="0" applyNumberFormat="1" applyFill="1" applyBorder="1" applyAlignment="1">
      <alignment horizontal="right"/>
    </xf>
    <xf numFmtId="0" fontId="0" fillId="0" borderId="1" xfId="0" applyNumberFormat="1" applyBorder="1" applyAlignment="1">
      <alignment horizontal="right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right"/>
    </xf>
    <xf numFmtId="49" fontId="5" fillId="2" borderId="1" xfId="0" applyNumberFormat="1" applyFont="1" applyFill="1" applyBorder="1" applyAlignment="1">
      <alignment horizontal="right"/>
    </xf>
    <xf numFmtId="49" fontId="4" fillId="0" borderId="8" xfId="0" applyNumberFormat="1" applyFont="1" applyBorder="1" applyAlignment="1">
      <alignment horizontal="center"/>
    </xf>
    <xf numFmtId="49" fontId="0" fillId="0" borderId="22" xfId="0" applyNumberFormat="1" applyBorder="1" applyAlignment="1">
      <alignment horizontal="center"/>
    </xf>
    <xf numFmtId="49" fontId="0" fillId="0" borderId="25" xfId="0" applyNumberFormat="1" applyBorder="1" applyAlignment="1">
      <alignment horizontal="center"/>
    </xf>
    <xf numFmtId="49" fontId="0" fillId="0" borderId="23" xfId="0" applyNumberFormat="1" applyBorder="1" applyAlignment="1">
      <alignment horizontal="center"/>
    </xf>
    <xf numFmtId="49" fontId="0" fillId="0" borderId="11" xfId="0" applyNumberFormat="1" applyBorder="1" applyAlignment="1">
      <alignment horizontal="center"/>
    </xf>
    <xf numFmtId="0" fontId="0" fillId="0" borderId="26" xfId="0" applyNumberFormat="1" applyBorder="1" applyAlignment="1">
      <alignment horizontal="center" vertical="center"/>
    </xf>
    <xf numFmtId="0" fontId="0" fillId="0" borderId="27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49" fontId="0" fillId="0" borderId="26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right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0" fontId="0" fillId="0" borderId="2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49" fontId="0" fillId="0" borderId="21" xfId="0" applyNumberFormat="1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2" borderId="2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6" fillId="0" borderId="1" xfId="0" applyFont="1" applyBorder="1" applyAlignment="1">
      <alignment horizontal="left" wrapText="1"/>
    </xf>
    <xf numFmtId="14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20" xfId="0" applyBorder="1" applyAlignment="1">
      <alignment horizontal="left" wrapText="1"/>
    </xf>
    <xf numFmtId="49" fontId="0" fillId="0" borderId="20" xfId="0" applyNumberFormat="1" applyBorder="1" applyAlignment="1">
      <alignment horizontal="right"/>
    </xf>
    <xf numFmtId="0" fontId="0" fillId="2" borderId="20" xfId="0" applyFill="1" applyBorder="1" applyAlignment="1">
      <alignment horizontal="right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7" fillId="0" borderId="22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3" xfId="0" applyFont="1" applyBorder="1" applyAlignment="1">
      <alignment horizontal="left"/>
    </xf>
    <xf numFmtId="167" fontId="7" fillId="0" borderId="22" xfId="0" applyNumberFormat="1" applyFont="1" applyBorder="1" applyAlignment="1">
      <alignment horizontal="left"/>
    </xf>
    <xf numFmtId="167" fontId="7" fillId="0" borderId="25" xfId="0" applyNumberFormat="1" applyFont="1" applyBorder="1" applyAlignment="1">
      <alignment horizontal="left"/>
    </xf>
    <xf numFmtId="167" fontId="7" fillId="0" borderId="23" xfId="0" applyNumberFormat="1" applyFont="1" applyBorder="1" applyAlignment="1">
      <alignment horizontal="left"/>
    </xf>
    <xf numFmtId="3" fontId="5" fillId="0" borderId="0" xfId="0" applyNumberFormat="1" applyFont="1" applyAlignment="1">
      <alignment horizontal="center"/>
    </xf>
    <xf numFmtId="3" fontId="5" fillId="0" borderId="0" xfId="0" applyNumberFormat="1" applyFont="1" applyBorder="1" applyAlignment="1">
      <alignment horizontal="center"/>
    </xf>
    <xf numFmtId="0" fontId="5" fillId="0" borderId="2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</cellXfs>
  <cellStyles count="3">
    <cellStyle name="Запетая" xfId="1" builtinId="3"/>
    <cellStyle name="Нормален" xfId="0" builtinId="0"/>
    <cellStyle name="Процент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N33"/>
  <sheetViews>
    <sheetView workbookViewId="0">
      <selection activeCell="M15" sqref="M15"/>
    </sheetView>
  </sheetViews>
  <sheetFormatPr defaultRowHeight="12.75"/>
  <cols>
    <col min="1" max="1" width="10.140625" customWidth="1"/>
    <col min="2" max="2" width="11.42578125" customWidth="1"/>
    <col min="3" max="3" width="10.85546875" customWidth="1"/>
    <col min="4" max="4" width="10.42578125" customWidth="1"/>
    <col min="5" max="5" width="10.7109375" customWidth="1"/>
    <col min="6" max="6" width="12" customWidth="1"/>
    <col min="7" max="7" width="10.28515625" customWidth="1"/>
    <col min="8" max="9" width="11.7109375" customWidth="1"/>
    <col min="10" max="10" width="16.140625" customWidth="1"/>
    <col min="11" max="11" width="13.140625" customWidth="1"/>
    <col min="12" max="12" width="12.28515625" customWidth="1"/>
    <col min="13" max="14" width="12.5703125" customWidth="1"/>
  </cols>
  <sheetData>
    <row r="3" spans="1:14" ht="15">
      <c r="A3" s="169" t="s">
        <v>432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</row>
    <row r="4" spans="1:14" ht="16.5" customHeight="1">
      <c r="A4" s="170" t="s">
        <v>433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</row>
    <row r="5" spans="1:14" s="5" customFormat="1">
      <c r="A5" s="59"/>
      <c r="B5" s="59"/>
      <c r="C5" s="59"/>
      <c r="D5" s="59"/>
      <c r="E5" s="59"/>
      <c r="F5" s="60" t="s">
        <v>448</v>
      </c>
      <c r="G5" s="91" t="s">
        <v>607</v>
      </c>
      <c r="H5" s="60" t="s">
        <v>447</v>
      </c>
      <c r="I5" s="91" t="s">
        <v>616</v>
      </c>
      <c r="J5" s="59"/>
      <c r="K5" s="59"/>
      <c r="L5" s="59"/>
      <c r="M5" s="59"/>
    </row>
    <row r="10" spans="1:14" s="51" customFormat="1" ht="26.25" customHeight="1">
      <c r="A10" s="171" t="s">
        <v>587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</row>
    <row r="11" spans="1:14" s="51" customFormat="1" ht="57" customHeight="1">
      <c r="A11" s="168" t="s">
        <v>601</v>
      </c>
      <c r="B11" s="168" t="s">
        <v>602</v>
      </c>
      <c r="C11" s="168" t="s">
        <v>434</v>
      </c>
      <c r="D11" s="168" t="s">
        <v>435</v>
      </c>
      <c r="E11" s="168"/>
      <c r="F11" s="168" t="s">
        <v>605</v>
      </c>
      <c r="G11" s="168" t="s">
        <v>588</v>
      </c>
      <c r="H11" s="168" t="s">
        <v>589</v>
      </c>
      <c r="I11" s="168" t="s">
        <v>436</v>
      </c>
      <c r="J11" s="168" t="s">
        <v>590</v>
      </c>
      <c r="K11" s="168" t="s">
        <v>591</v>
      </c>
      <c r="L11" s="168" t="s">
        <v>592</v>
      </c>
      <c r="M11" s="168" t="s">
        <v>593</v>
      </c>
      <c r="N11" s="168" t="s">
        <v>437</v>
      </c>
    </row>
    <row r="12" spans="1:14" s="51" customFormat="1" ht="22.5">
      <c r="A12" s="168"/>
      <c r="B12" s="168"/>
      <c r="C12" s="168"/>
      <c r="D12" s="52" t="s">
        <v>603</v>
      </c>
      <c r="E12" s="52" t="s">
        <v>604</v>
      </c>
      <c r="F12" s="168"/>
      <c r="G12" s="168"/>
      <c r="H12" s="168"/>
      <c r="I12" s="168"/>
      <c r="J12" s="168"/>
      <c r="K12" s="168"/>
      <c r="L12" s="168"/>
      <c r="M12" s="168"/>
      <c r="N12" s="168"/>
    </row>
    <row r="13" spans="1:14" ht="10.5" customHeight="1">
      <c r="A13" s="53">
        <v>1</v>
      </c>
      <c r="B13" s="53">
        <v>2</v>
      </c>
      <c r="C13" s="53">
        <v>3</v>
      </c>
      <c r="D13" s="53">
        <v>4</v>
      </c>
      <c r="E13" s="53">
        <v>5</v>
      </c>
      <c r="F13" s="53">
        <v>6</v>
      </c>
      <c r="G13" s="53">
        <v>7</v>
      </c>
      <c r="H13" s="53">
        <v>8</v>
      </c>
      <c r="I13" s="53">
        <v>9</v>
      </c>
      <c r="J13" s="53">
        <v>10</v>
      </c>
      <c r="K13" s="53">
        <v>11</v>
      </c>
      <c r="L13" s="53">
        <v>12</v>
      </c>
      <c r="M13" s="53">
        <v>13</v>
      </c>
      <c r="N13" s="53">
        <v>14</v>
      </c>
    </row>
    <row r="14" spans="1:14" s="58" customFormat="1" ht="25.5" customHeight="1">
      <c r="A14" s="54">
        <v>61660</v>
      </c>
      <c r="B14" s="54">
        <v>58603</v>
      </c>
      <c r="C14" s="55">
        <f>A14-B14</f>
        <v>3057</v>
      </c>
      <c r="D14" s="54">
        <v>40932</v>
      </c>
      <c r="E14" s="54">
        <v>4648</v>
      </c>
      <c r="F14" s="54">
        <v>4128</v>
      </c>
      <c r="G14" s="54">
        <v>1244</v>
      </c>
      <c r="H14" s="54">
        <v>914</v>
      </c>
      <c r="I14" s="55">
        <f>A14/G14</f>
        <v>49.565916398713824</v>
      </c>
      <c r="J14" s="57"/>
      <c r="K14" s="54"/>
      <c r="L14" s="54"/>
      <c r="M14" s="57"/>
      <c r="N14" s="56">
        <f>показатели!C18</f>
        <v>0.80527609647927001</v>
      </c>
    </row>
    <row r="15" spans="1:14">
      <c r="J15" t="s">
        <v>613</v>
      </c>
      <c r="K15">
        <v>62966426</v>
      </c>
      <c r="L15">
        <v>28707757</v>
      </c>
      <c r="M15" s="57">
        <f>1-L15/K15</f>
        <v>0.54407834740374184</v>
      </c>
    </row>
    <row r="16" spans="1:14">
      <c r="J16" t="s">
        <v>614</v>
      </c>
      <c r="K16">
        <v>38968922</v>
      </c>
      <c r="L16">
        <v>35467000</v>
      </c>
      <c r="M16" s="57">
        <f>1-L16/K16</f>
        <v>8.9864482266150403E-2</v>
      </c>
    </row>
    <row r="20" spans="1:14" s="51" customFormat="1" ht="17.25" customHeight="1">
      <c r="A20" s="168" t="s">
        <v>617</v>
      </c>
      <c r="B20" s="168"/>
      <c r="C20" s="168"/>
      <c r="D20" s="168"/>
      <c r="E20" s="168" t="str">
        <f>CONCATENATE("Задължения (хил.лв) към ",I5)</f>
        <v>Задължения (хил.лв) към 31.12.2017</v>
      </c>
      <c r="F20" s="168"/>
      <c r="G20" s="168"/>
      <c r="H20" s="168"/>
      <c r="I20" s="168"/>
      <c r="J20" s="168"/>
      <c r="K20" s="168"/>
      <c r="L20" s="168" t="s">
        <v>594</v>
      </c>
      <c r="M20" s="168" t="s">
        <v>595</v>
      </c>
      <c r="N20" s="168" t="s">
        <v>606</v>
      </c>
    </row>
    <row r="21" spans="1:14" s="51" customFormat="1">
      <c r="A21" s="168" t="s">
        <v>596</v>
      </c>
      <c r="B21" s="168" t="s">
        <v>597</v>
      </c>
      <c r="C21" s="168" t="s">
        <v>598</v>
      </c>
      <c r="D21" s="168" t="s">
        <v>438</v>
      </c>
      <c r="E21" s="168" t="s">
        <v>439</v>
      </c>
      <c r="F21" s="168"/>
      <c r="G21" s="168"/>
      <c r="H21" s="168" t="s">
        <v>440</v>
      </c>
      <c r="I21" s="168" t="s">
        <v>441</v>
      </c>
      <c r="J21" s="168" t="s">
        <v>442</v>
      </c>
      <c r="K21" s="168" t="s">
        <v>438</v>
      </c>
      <c r="L21" s="168"/>
      <c r="M21" s="168"/>
      <c r="N21" s="168"/>
    </row>
    <row r="22" spans="1:14" s="51" customFormat="1" ht="24" customHeight="1">
      <c r="A22" s="168"/>
      <c r="B22" s="168"/>
      <c r="C22" s="168"/>
      <c r="D22" s="168"/>
      <c r="E22" s="172" t="s">
        <v>599</v>
      </c>
      <c r="F22" s="172"/>
      <c r="G22" s="168" t="s">
        <v>438</v>
      </c>
      <c r="H22" s="168"/>
      <c r="I22" s="168"/>
      <c r="J22" s="168"/>
      <c r="K22" s="168"/>
      <c r="L22" s="168"/>
      <c r="M22" s="168"/>
      <c r="N22" s="168"/>
    </row>
    <row r="23" spans="1:14" s="51" customFormat="1" ht="18" customHeight="1">
      <c r="A23" s="168"/>
      <c r="B23" s="168"/>
      <c r="C23" s="168"/>
      <c r="D23" s="168"/>
      <c r="E23" s="52" t="s">
        <v>443</v>
      </c>
      <c r="F23" s="52" t="s">
        <v>600</v>
      </c>
      <c r="G23" s="168"/>
      <c r="H23" s="168"/>
      <c r="I23" s="168"/>
      <c r="J23" s="168"/>
      <c r="K23" s="168"/>
      <c r="L23" s="168"/>
      <c r="M23" s="168"/>
      <c r="N23" s="168"/>
    </row>
    <row r="24" spans="1:14" ht="9.75" customHeight="1">
      <c r="A24" s="53">
        <v>15</v>
      </c>
      <c r="B24" s="53">
        <v>16</v>
      </c>
      <c r="C24" s="53">
        <v>17</v>
      </c>
      <c r="D24" s="53">
        <v>18</v>
      </c>
      <c r="E24" s="53">
        <v>19</v>
      </c>
      <c r="F24" s="53">
        <v>20</v>
      </c>
      <c r="G24" s="53">
        <v>21</v>
      </c>
      <c r="H24" s="53">
        <v>22</v>
      </c>
      <c r="I24" s="53">
        <v>23</v>
      </c>
      <c r="J24" s="53">
        <v>24</v>
      </c>
      <c r="K24" s="53">
        <v>25</v>
      </c>
      <c r="L24" s="53">
        <v>26</v>
      </c>
      <c r="M24" s="53">
        <v>27</v>
      </c>
      <c r="N24" s="53">
        <v>28</v>
      </c>
    </row>
    <row r="25" spans="1:14" s="58" customFormat="1" ht="22.5" customHeight="1">
      <c r="A25" s="54">
        <v>5656</v>
      </c>
      <c r="B25" s="54">
        <v>11142</v>
      </c>
      <c r="C25" s="54">
        <v>343</v>
      </c>
      <c r="D25" s="55">
        <f>SUM(A25:C25)</f>
        <v>17141</v>
      </c>
      <c r="E25" s="54">
        <v>344</v>
      </c>
      <c r="F25" s="54"/>
      <c r="G25" s="54">
        <v>4405</v>
      </c>
      <c r="H25" s="54">
        <v>4731</v>
      </c>
      <c r="I25" s="54">
        <v>709</v>
      </c>
      <c r="J25" s="54">
        <v>1806</v>
      </c>
      <c r="K25" s="55">
        <f>SUM(G25:J25)</f>
        <v>11651</v>
      </c>
      <c r="L25" s="160">
        <v>1.1399999999999999</v>
      </c>
      <c r="M25" s="160">
        <v>0.71</v>
      </c>
      <c r="N25" s="54">
        <v>10052</v>
      </c>
    </row>
    <row r="32" spans="1:14">
      <c r="C32" t="s">
        <v>444</v>
      </c>
      <c r="K32" t="s">
        <v>384</v>
      </c>
    </row>
    <row r="33" spans="5:12" ht="27" customHeight="1">
      <c r="E33" t="s">
        <v>445</v>
      </c>
      <c r="L33" t="s">
        <v>446</v>
      </c>
    </row>
  </sheetData>
  <mergeCells count="32">
    <mergeCell ref="A20:D20"/>
    <mergeCell ref="E20:K20"/>
    <mergeCell ref="L20:L23"/>
    <mergeCell ref="M20:M23"/>
    <mergeCell ref="N20:N23"/>
    <mergeCell ref="A21:A23"/>
    <mergeCell ref="B21:B23"/>
    <mergeCell ref="C21:C23"/>
    <mergeCell ref="D21:D23"/>
    <mergeCell ref="E21:G21"/>
    <mergeCell ref="H21:H23"/>
    <mergeCell ref="I21:I23"/>
    <mergeCell ref="J21:J23"/>
    <mergeCell ref="K21:K23"/>
    <mergeCell ref="E22:F22"/>
    <mergeCell ref="G22:G23"/>
    <mergeCell ref="N11:N12"/>
    <mergeCell ref="A3:N3"/>
    <mergeCell ref="A4:N4"/>
    <mergeCell ref="A10:N10"/>
    <mergeCell ref="A11:A12"/>
    <mergeCell ref="B11:B12"/>
    <mergeCell ref="C11:C12"/>
    <mergeCell ref="D11:E11"/>
    <mergeCell ref="F11:F12"/>
    <mergeCell ref="G11:G12"/>
    <mergeCell ref="H11:H12"/>
    <mergeCell ref="I11:I12"/>
    <mergeCell ref="J11:J12"/>
    <mergeCell ref="K11:K12"/>
    <mergeCell ref="L11:L12"/>
    <mergeCell ref="M11:M12"/>
  </mergeCells>
  <phoneticPr fontId="2" type="noConversion"/>
  <pageMargins left="0.35" right="0.75" top="0.57999999999999996" bottom="0.25" header="0" footer="0"/>
  <pageSetup paperSize="9" scale="83" orientation="landscape" horizontalDpi="0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41" sqref="I41"/>
    </sheetView>
  </sheetViews>
  <sheetFormatPr defaultRowHeight="12.75"/>
  <sheetData/>
  <phoneticPr fontId="2" type="noConversion"/>
  <pageMargins left="0.75" right="0.75" top="1" bottom="1" header="0" footer="0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C41"/>
  <sheetViews>
    <sheetView topLeftCell="A4" zoomScaleNormal="100" workbookViewId="0">
      <selection activeCell="A46" sqref="A46"/>
    </sheetView>
  </sheetViews>
  <sheetFormatPr defaultRowHeight="12.75"/>
  <cols>
    <col min="1" max="1" width="70.140625" style="71" customWidth="1"/>
    <col min="2" max="2" width="14.28515625" style="73" customWidth="1"/>
    <col min="3" max="3" width="14.42578125" style="73" customWidth="1"/>
    <col min="4" max="16384" width="9.140625" style="71"/>
  </cols>
  <sheetData>
    <row r="1" spans="1:3">
      <c r="B1" s="72" t="s">
        <v>389</v>
      </c>
      <c r="C1" s="72"/>
    </row>
    <row r="7" spans="1:3" ht="14.25">
      <c r="A7" s="173" t="s">
        <v>449</v>
      </c>
      <c r="B7" s="173"/>
      <c r="C7" s="173"/>
    </row>
    <row r="8" spans="1:3" ht="15" customHeight="1">
      <c r="A8" s="174" t="s">
        <v>506</v>
      </c>
      <c r="B8" s="174"/>
      <c r="C8" s="174"/>
    </row>
    <row r="9" spans="1:3">
      <c r="A9" s="175" t="s">
        <v>618</v>
      </c>
      <c r="B9" s="175"/>
      <c r="C9" s="175"/>
    </row>
    <row r="12" spans="1:3" ht="13.5" thickBot="1"/>
    <row r="13" spans="1:3" s="77" customFormat="1" ht="57" customHeight="1" thickBot="1">
      <c r="A13" s="74" t="s">
        <v>450</v>
      </c>
      <c r="B13" s="75" t="s">
        <v>367</v>
      </c>
      <c r="C13" s="76" t="s">
        <v>368</v>
      </c>
    </row>
    <row r="14" spans="1:3">
      <c r="A14" s="82" t="s">
        <v>451</v>
      </c>
      <c r="B14" s="78">
        <v>99.9</v>
      </c>
      <c r="C14" s="165">
        <v>99.9</v>
      </c>
    </row>
    <row r="15" spans="1:3">
      <c r="A15" s="83" t="s">
        <v>452</v>
      </c>
      <c r="B15" s="79">
        <v>80.099999999999994</v>
      </c>
      <c r="C15" s="84">
        <v>81.459999999999994</v>
      </c>
    </row>
    <row r="16" spans="1:3">
      <c r="A16" s="83" t="s">
        <v>504</v>
      </c>
      <c r="B16" s="166">
        <v>0.52300000000000002</v>
      </c>
      <c r="C16" s="85">
        <v>0.54410000000000003</v>
      </c>
    </row>
    <row r="17" spans="1:3">
      <c r="A17" s="83" t="s">
        <v>615</v>
      </c>
      <c r="B17" s="163">
        <v>9.2999999999999999E-2</v>
      </c>
      <c r="C17" s="85">
        <v>8.9899999999999994E-2</v>
      </c>
    </row>
    <row r="18" spans="1:3">
      <c r="A18" s="83" t="s">
        <v>453</v>
      </c>
      <c r="B18" s="79">
        <v>8647.1</v>
      </c>
      <c r="C18" s="86">
        <v>9666</v>
      </c>
    </row>
    <row r="19" spans="1:3">
      <c r="A19" s="83" t="s">
        <v>454</v>
      </c>
      <c r="B19" s="80">
        <v>6.41</v>
      </c>
      <c r="C19" s="84">
        <v>9.1</v>
      </c>
    </row>
    <row r="20" spans="1:3">
      <c r="A20" s="83" t="s">
        <v>455</v>
      </c>
      <c r="B20" s="80"/>
      <c r="C20" s="84">
        <v>0.24</v>
      </c>
    </row>
    <row r="21" spans="1:3">
      <c r="A21" s="83" t="s">
        <v>456</v>
      </c>
      <c r="B21" s="80"/>
      <c r="C21" s="84">
        <v>334.11</v>
      </c>
    </row>
    <row r="22" spans="1:3">
      <c r="A22" s="83" t="s">
        <v>457</v>
      </c>
      <c r="B22" s="80"/>
      <c r="C22" s="87">
        <f>ОПР!C16/ОПР!C29</f>
        <v>0.32944193862209253</v>
      </c>
    </row>
    <row r="23" spans="1:3">
      <c r="A23" s="83" t="s">
        <v>458</v>
      </c>
      <c r="B23" s="81"/>
      <c r="C23" s="88">
        <v>49566</v>
      </c>
    </row>
    <row r="24" spans="1:3">
      <c r="A24" s="83" t="s">
        <v>459</v>
      </c>
      <c r="B24" s="81">
        <v>3500</v>
      </c>
      <c r="C24" s="86">
        <v>3010</v>
      </c>
    </row>
    <row r="25" spans="1:3">
      <c r="A25" s="83" t="s">
        <v>460</v>
      </c>
      <c r="B25" s="80">
        <v>0.82</v>
      </c>
      <c r="C25" s="84">
        <v>0.71</v>
      </c>
    </row>
    <row r="26" spans="1:3">
      <c r="A26" s="83" t="s">
        <v>461</v>
      </c>
      <c r="B26" s="80"/>
      <c r="C26" s="84">
        <v>2.36</v>
      </c>
    </row>
    <row r="27" spans="1:3">
      <c r="A27" s="83" t="s">
        <v>462</v>
      </c>
      <c r="B27" s="80"/>
      <c r="C27" s="87">
        <v>9.7000000000000003E-2</v>
      </c>
    </row>
    <row r="28" spans="1:3">
      <c r="A28" s="83" t="s">
        <v>463</v>
      </c>
      <c r="B28" s="80">
        <v>0.67</v>
      </c>
      <c r="C28" s="84">
        <v>0.56999999999999995</v>
      </c>
    </row>
    <row r="29" spans="1:3">
      <c r="A29" s="83" t="s">
        <v>464</v>
      </c>
      <c r="B29" s="80"/>
      <c r="C29" s="84">
        <v>0.40799999999999997</v>
      </c>
    </row>
    <row r="30" spans="1:3">
      <c r="A30" s="83" t="s">
        <v>465</v>
      </c>
      <c r="B30" s="162"/>
      <c r="C30" s="167">
        <v>99.8</v>
      </c>
    </row>
    <row r="31" spans="1:3">
      <c r="A31" s="83" t="s">
        <v>466</v>
      </c>
      <c r="B31" s="80"/>
      <c r="C31" s="84"/>
    </row>
    <row r="32" spans="1:3" ht="13.5" thickBot="1">
      <c r="A32" s="89" t="s">
        <v>467</v>
      </c>
      <c r="B32" s="164">
        <v>186</v>
      </c>
      <c r="C32" s="90">
        <v>189</v>
      </c>
    </row>
    <row r="40" spans="1:3">
      <c r="A40" s="71" t="s">
        <v>383</v>
      </c>
      <c r="B40" s="73" t="s">
        <v>468</v>
      </c>
    </row>
    <row r="41" spans="1:3" ht="37.5" customHeight="1">
      <c r="A41" s="71" t="s">
        <v>469</v>
      </c>
      <c r="C41" s="73" t="s">
        <v>386</v>
      </c>
    </row>
  </sheetData>
  <mergeCells count="3">
    <mergeCell ref="A7:C7"/>
    <mergeCell ref="A8:C8"/>
    <mergeCell ref="A9:C9"/>
  </mergeCells>
  <phoneticPr fontId="2" type="noConversion"/>
  <pageMargins left="0.48" right="0.36" top="1" bottom="1" header="0.5" footer="0.5"/>
  <pageSetup paperSize="9" scale="97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3:N34"/>
  <sheetViews>
    <sheetView workbookViewId="0">
      <selection activeCell="L15" sqref="L15"/>
    </sheetView>
  </sheetViews>
  <sheetFormatPr defaultRowHeight="12.75"/>
  <cols>
    <col min="1" max="1" width="12.140625" customWidth="1"/>
    <col min="2" max="2" width="11.42578125" customWidth="1"/>
    <col min="3" max="3" width="10.85546875" customWidth="1"/>
    <col min="4" max="4" width="10.42578125" customWidth="1"/>
    <col min="5" max="5" width="12.140625" customWidth="1"/>
    <col min="6" max="6" width="12" customWidth="1"/>
    <col min="7" max="7" width="10.28515625" customWidth="1"/>
    <col min="8" max="8" width="12.5703125" customWidth="1"/>
    <col min="9" max="9" width="13.140625" customWidth="1"/>
    <col min="10" max="10" width="15" customWidth="1"/>
    <col min="11" max="11" width="13.140625" customWidth="1"/>
    <col min="12" max="12" width="13.42578125" customWidth="1"/>
    <col min="13" max="14" width="12.5703125" customWidth="1"/>
  </cols>
  <sheetData>
    <row r="3" spans="1:14" ht="15">
      <c r="A3" s="169" t="s">
        <v>432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58"/>
      <c r="N3" s="158"/>
    </row>
    <row r="4" spans="1:14" ht="16.5" customHeight="1">
      <c r="A4" s="170" t="s">
        <v>433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59"/>
      <c r="N4" s="159"/>
    </row>
    <row r="5" spans="1:14" s="5" customFormat="1">
      <c r="A5" s="59"/>
      <c r="B5" s="59"/>
      <c r="C5" s="59"/>
      <c r="D5" s="59"/>
      <c r="E5" s="60" t="s">
        <v>448</v>
      </c>
      <c r="F5" s="91" t="s">
        <v>607</v>
      </c>
      <c r="G5" s="60" t="s">
        <v>447</v>
      </c>
      <c r="H5" s="91" t="s">
        <v>616</v>
      </c>
      <c r="I5" s="59"/>
      <c r="J5" s="59"/>
      <c r="K5" s="59"/>
      <c r="L5" s="59"/>
    </row>
    <row r="10" spans="1:14" s="51" customFormat="1" ht="26.25" customHeight="1">
      <c r="A10" s="155"/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/>
      <c r="N10"/>
    </row>
    <row r="11" spans="1:14" s="51" customFormat="1" ht="57" customHeight="1">
      <c r="A11" s="168" t="s">
        <v>572</v>
      </c>
      <c r="B11" s="168" t="s">
        <v>582</v>
      </c>
      <c r="C11" s="168" t="s">
        <v>434</v>
      </c>
      <c r="D11" s="168" t="s">
        <v>585</v>
      </c>
      <c r="E11" s="168"/>
      <c r="F11" s="168" t="s">
        <v>435</v>
      </c>
      <c r="G11" s="168"/>
      <c r="H11" s="168" t="s">
        <v>583</v>
      </c>
      <c r="I11" s="168" t="s">
        <v>584</v>
      </c>
      <c r="J11" s="168" t="s">
        <v>575</v>
      </c>
      <c r="K11" s="168" t="s">
        <v>436</v>
      </c>
      <c r="L11" s="168" t="s">
        <v>577</v>
      </c>
      <c r="M11"/>
      <c r="N11"/>
    </row>
    <row r="12" spans="1:14" s="51" customFormat="1" ht="15.75" customHeight="1">
      <c r="A12" s="168"/>
      <c r="B12" s="168"/>
      <c r="C12" s="168"/>
      <c r="D12" s="52" t="s">
        <v>581</v>
      </c>
      <c r="E12" s="52" t="s">
        <v>586</v>
      </c>
      <c r="F12" s="52" t="s">
        <v>438</v>
      </c>
      <c r="G12" s="52" t="s">
        <v>580</v>
      </c>
      <c r="H12" s="168"/>
      <c r="I12" s="168"/>
      <c r="J12" s="168"/>
      <c r="K12" s="168"/>
      <c r="L12" s="168"/>
      <c r="M12"/>
    </row>
    <row r="13" spans="1:14" s="156" customFormat="1" ht="15" customHeight="1">
      <c r="A13" s="52" t="s">
        <v>573</v>
      </c>
      <c r="B13" s="52" t="s">
        <v>573</v>
      </c>
      <c r="C13" s="52" t="s">
        <v>573</v>
      </c>
      <c r="D13" s="52" t="s">
        <v>573</v>
      </c>
      <c r="E13" s="52" t="s">
        <v>573</v>
      </c>
      <c r="F13" s="52" t="s">
        <v>573</v>
      </c>
      <c r="G13" s="52" t="s">
        <v>573</v>
      </c>
      <c r="H13" s="52" t="s">
        <v>573</v>
      </c>
      <c r="I13" s="52" t="s">
        <v>574</v>
      </c>
      <c r="J13" s="52" t="s">
        <v>576</v>
      </c>
      <c r="K13" s="52" t="s">
        <v>576</v>
      </c>
      <c r="L13" s="52" t="s">
        <v>578</v>
      </c>
      <c r="M13" s="157"/>
    </row>
    <row r="14" spans="1:14" ht="10.5" customHeight="1">
      <c r="A14" s="53">
        <v>1</v>
      </c>
      <c r="B14" s="53">
        <v>2</v>
      </c>
      <c r="C14" s="53">
        <v>3</v>
      </c>
      <c r="D14" s="53">
        <v>4</v>
      </c>
      <c r="E14" s="53">
        <v>5</v>
      </c>
      <c r="F14" s="53">
        <v>6</v>
      </c>
      <c r="G14" s="53">
        <v>7</v>
      </c>
      <c r="H14" s="53">
        <v>8</v>
      </c>
      <c r="I14" s="53">
        <v>9</v>
      </c>
      <c r="J14" s="53">
        <v>10</v>
      </c>
      <c r="K14" s="53">
        <v>11</v>
      </c>
      <c r="L14" s="53">
        <v>12</v>
      </c>
    </row>
    <row r="15" spans="1:14" s="58" customFormat="1" ht="25.5" customHeight="1">
      <c r="A15" s="54">
        <v>61660</v>
      </c>
      <c r="B15" s="54">
        <v>58603</v>
      </c>
      <c r="C15" s="55">
        <f>A15-B15</f>
        <v>3057</v>
      </c>
      <c r="D15" s="54">
        <v>26252</v>
      </c>
      <c r="E15" s="54">
        <v>2228</v>
      </c>
      <c r="F15" s="54">
        <v>40932</v>
      </c>
      <c r="G15" s="54">
        <v>4648</v>
      </c>
      <c r="H15" s="54">
        <v>4128</v>
      </c>
      <c r="I15" s="54">
        <v>1244</v>
      </c>
      <c r="J15" s="54">
        <v>914</v>
      </c>
      <c r="K15" s="55">
        <v>49566</v>
      </c>
      <c r="L15" s="57">
        <f>показатели!C21</f>
        <v>4.9597637744175485E-2</v>
      </c>
      <c r="M15"/>
    </row>
    <row r="21" spans="1:9" s="51" customFormat="1" ht="17.25" customHeight="1">
      <c r="A21" s="176" t="s">
        <v>437</v>
      </c>
      <c r="B21" s="179" t="s">
        <v>619</v>
      </c>
      <c r="C21" s="180" t="str">
        <f>CONCATENATE("Задължения (лв) към ",H5)</f>
        <v>Задължения (лв) към 31.12.2017</v>
      </c>
      <c r="D21" s="182"/>
      <c r="E21" s="182"/>
      <c r="F21" s="182"/>
      <c r="G21" s="182"/>
      <c r="H21" s="181"/>
      <c r="I21" s="176" t="s">
        <v>579</v>
      </c>
    </row>
    <row r="22" spans="1:9" s="51" customFormat="1" ht="12.75" customHeight="1">
      <c r="A22" s="177"/>
      <c r="B22" s="177"/>
      <c r="C22" s="180" t="s">
        <v>439</v>
      </c>
      <c r="D22" s="181"/>
      <c r="E22" s="168" t="s">
        <v>440</v>
      </c>
      <c r="F22" s="168" t="s">
        <v>441</v>
      </c>
      <c r="G22" s="168" t="s">
        <v>442</v>
      </c>
      <c r="H22" s="168" t="s">
        <v>438</v>
      </c>
      <c r="I22" s="177"/>
    </row>
    <row r="23" spans="1:9" s="51" customFormat="1" ht="30.75" customHeight="1">
      <c r="A23" s="177"/>
      <c r="B23" s="178"/>
      <c r="C23" s="52" t="s">
        <v>443</v>
      </c>
      <c r="D23" s="52" t="s">
        <v>438</v>
      </c>
      <c r="E23" s="168"/>
      <c r="F23" s="168"/>
      <c r="G23" s="168"/>
      <c r="H23" s="168"/>
      <c r="I23" s="178"/>
    </row>
    <row r="24" spans="1:9" s="156" customFormat="1" ht="15" customHeight="1">
      <c r="A24" s="178"/>
      <c r="B24" s="52" t="s">
        <v>573</v>
      </c>
      <c r="C24" s="52" t="s">
        <v>573</v>
      </c>
      <c r="D24" s="52" t="s">
        <v>573</v>
      </c>
      <c r="E24" s="52" t="s">
        <v>573</v>
      </c>
      <c r="F24" s="52" t="s">
        <v>573</v>
      </c>
      <c r="G24" s="52" t="s">
        <v>573</v>
      </c>
      <c r="H24" s="52" t="s">
        <v>573</v>
      </c>
      <c r="I24" s="52" t="s">
        <v>573</v>
      </c>
    </row>
    <row r="25" spans="1:9" ht="9.75" customHeight="1">
      <c r="A25" s="53">
        <v>13</v>
      </c>
      <c r="B25" s="53">
        <v>14</v>
      </c>
      <c r="C25" s="53">
        <v>15</v>
      </c>
      <c r="D25" s="53">
        <v>16</v>
      </c>
      <c r="E25" s="53">
        <v>17</v>
      </c>
      <c r="F25" s="53">
        <v>18</v>
      </c>
      <c r="G25" s="53">
        <v>19</v>
      </c>
      <c r="H25" s="53">
        <v>20</v>
      </c>
      <c r="I25" s="53">
        <v>21</v>
      </c>
    </row>
    <row r="26" spans="1:9" s="58" customFormat="1" ht="22.5" customHeight="1">
      <c r="A26" s="56">
        <f>показатели!C18</f>
        <v>0.80527609647927001</v>
      </c>
      <c r="B26" s="54">
        <v>20745</v>
      </c>
      <c r="C26" s="54">
        <v>4405</v>
      </c>
      <c r="D26" s="54">
        <v>4405</v>
      </c>
      <c r="E26" s="54">
        <v>4731</v>
      </c>
      <c r="F26" s="54">
        <v>709</v>
      </c>
      <c r="G26" s="54">
        <v>1806</v>
      </c>
      <c r="H26" s="55">
        <f>SUM(D26:G26)</f>
        <v>11651</v>
      </c>
      <c r="I26" s="54">
        <v>5810</v>
      </c>
    </row>
    <row r="28" spans="1:9">
      <c r="A28" s="58"/>
    </row>
    <row r="33" spans="2:11">
      <c r="B33" t="s">
        <v>444</v>
      </c>
      <c r="J33" t="s">
        <v>384</v>
      </c>
    </row>
    <row r="34" spans="2:11" ht="27" customHeight="1">
      <c r="D34" t="s">
        <v>445</v>
      </c>
      <c r="K34" t="s">
        <v>446</v>
      </c>
    </row>
  </sheetData>
  <mergeCells count="21">
    <mergeCell ref="A3:L3"/>
    <mergeCell ref="A4:L4"/>
    <mergeCell ref="K11:K12"/>
    <mergeCell ref="L11:L12"/>
    <mergeCell ref="A11:A12"/>
    <mergeCell ref="F11:G11"/>
    <mergeCell ref="H11:H12"/>
    <mergeCell ref="D11:E11"/>
    <mergeCell ref="J11:J12"/>
    <mergeCell ref="I21:I23"/>
    <mergeCell ref="H22:H23"/>
    <mergeCell ref="F22:F23"/>
    <mergeCell ref="G22:G23"/>
    <mergeCell ref="I11:I12"/>
    <mergeCell ref="A21:A24"/>
    <mergeCell ref="E22:E23"/>
    <mergeCell ref="B11:B12"/>
    <mergeCell ref="C11:C12"/>
    <mergeCell ref="B21:B23"/>
    <mergeCell ref="C22:D22"/>
    <mergeCell ref="C21:H21"/>
  </mergeCells>
  <phoneticPr fontId="2" type="noConversion"/>
  <pageMargins left="0.82677165354330717" right="0.19685039370078741" top="0.98425196850393704" bottom="0.59055118110236227" header="0.51181102362204722" footer="0.27559055118110237"/>
  <pageSetup paperSize="9" scale="88" fitToWidth="0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/>
  <dimension ref="A1:AD58"/>
  <sheetViews>
    <sheetView topLeftCell="A16" zoomScale="110" zoomScaleNormal="110" workbookViewId="0">
      <selection activeCell="E13" sqref="E13"/>
    </sheetView>
  </sheetViews>
  <sheetFormatPr defaultRowHeight="11.25"/>
  <cols>
    <col min="1" max="1" width="43.42578125" style="133" customWidth="1"/>
    <col min="2" max="3" width="9.140625" style="133"/>
    <col min="4" max="4" width="13.5703125" style="133" customWidth="1"/>
    <col min="5" max="5" width="13.42578125" style="133" customWidth="1"/>
    <col min="6" max="6" width="12.28515625" style="133" customWidth="1"/>
    <col min="7" max="7" width="43.42578125" style="133" customWidth="1"/>
    <col min="8" max="8" width="9.7109375" style="133" customWidth="1"/>
    <col min="9" max="9" width="9.140625" style="133"/>
    <col min="10" max="10" width="13.5703125" style="133" customWidth="1"/>
    <col min="11" max="11" width="11.140625" style="133" customWidth="1"/>
    <col min="12" max="12" width="10" style="133" customWidth="1"/>
    <col min="13" max="13" width="43.42578125" style="133" customWidth="1"/>
    <col min="14" max="15" width="9.140625" style="133"/>
    <col min="16" max="16" width="13.5703125" style="133" customWidth="1"/>
    <col min="17" max="17" width="13.42578125" style="133" customWidth="1"/>
    <col min="18" max="18" width="12.28515625" style="133" customWidth="1"/>
    <col min="19" max="19" width="43.42578125" style="133" customWidth="1"/>
    <col min="20" max="21" width="9.140625" style="133"/>
    <col min="22" max="22" width="13.5703125" style="133" customWidth="1"/>
    <col min="23" max="23" width="13.42578125" style="133" customWidth="1"/>
    <col min="24" max="24" width="12.28515625" style="133" customWidth="1"/>
    <col min="25" max="25" width="43.42578125" style="133" customWidth="1"/>
    <col min="26" max="27" width="9.140625" style="133"/>
    <col min="28" max="28" width="13.5703125" style="133" customWidth="1"/>
    <col min="29" max="29" width="13.42578125" style="133" customWidth="1"/>
    <col min="30" max="30" width="12.28515625" style="133" customWidth="1"/>
    <col min="31" max="16384" width="9.140625" style="133"/>
  </cols>
  <sheetData>
    <row r="1" spans="1:30">
      <c r="A1" s="198" t="s">
        <v>391</v>
      </c>
      <c r="B1" s="198"/>
      <c r="C1" s="198"/>
      <c r="D1" s="198"/>
      <c r="E1" s="198"/>
      <c r="F1" s="198"/>
      <c r="G1" s="198" t="s">
        <v>391</v>
      </c>
      <c r="H1" s="198"/>
      <c r="I1" s="198"/>
      <c r="J1" s="198"/>
      <c r="K1" s="198"/>
      <c r="L1" s="198"/>
      <c r="M1" s="198" t="s">
        <v>391</v>
      </c>
      <c r="N1" s="198"/>
      <c r="O1" s="198"/>
      <c r="P1" s="198"/>
      <c r="Q1" s="198"/>
      <c r="R1" s="198"/>
      <c r="S1" s="198" t="s">
        <v>391</v>
      </c>
      <c r="T1" s="198"/>
      <c r="U1" s="198"/>
      <c r="V1" s="198"/>
      <c r="W1" s="198"/>
      <c r="X1" s="198"/>
      <c r="Y1" s="198" t="s">
        <v>391</v>
      </c>
      <c r="Z1" s="198"/>
      <c r="AA1" s="198"/>
      <c r="AB1" s="198"/>
      <c r="AC1" s="198"/>
      <c r="AD1" s="198"/>
    </row>
    <row r="3" spans="1:30">
      <c r="A3" s="197" t="s">
        <v>392</v>
      </c>
      <c r="B3" s="197"/>
      <c r="C3" s="197"/>
      <c r="D3" s="197"/>
      <c r="E3" s="197"/>
      <c r="F3" s="197"/>
      <c r="G3" s="197" t="s">
        <v>392</v>
      </c>
      <c r="H3" s="197"/>
      <c r="I3" s="197"/>
      <c r="J3" s="197"/>
      <c r="K3" s="197"/>
      <c r="L3" s="197"/>
      <c r="M3" s="197" t="s">
        <v>392</v>
      </c>
      <c r="N3" s="197"/>
      <c r="O3" s="197"/>
      <c r="P3" s="197"/>
      <c r="Q3" s="197"/>
      <c r="R3" s="197"/>
      <c r="S3" s="197" t="s">
        <v>392</v>
      </c>
      <c r="T3" s="197"/>
      <c r="U3" s="197"/>
      <c r="V3" s="197"/>
      <c r="W3" s="197"/>
      <c r="X3" s="197"/>
      <c r="Y3" s="197" t="s">
        <v>392</v>
      </c>
      <c r="Z3" s="197"/>
      <c r="AA3" s="197"/>
      <c r="AB3" s="197"/>
      <c r="AC3" s="197"/>
      <c r="AD3" s="197"/>
    </row>
    <row r="4" spans="1:30" ht="18" customHeight="1">
      <c r="A4" s="197" t="s">
        <v>608</v>
      </c>
      <c r="B4" s="197"/>
      <c r="C4" s="197"/>
      <c r="D4" s="197"/>
      <c r="E4" s="197"/>
      <c r="F4" s="197"/>
      <c r="G4" s="197" t="s">
        <v>609</v>
      </c>
      <c r="H4" s="197"/>
      <c r="I4" s="197"/>
      <c r="J4" s="197"/>
      <c r="K4" s="197"/>
      <c r="L4" s="197"/>
      <c r="M4" s="197" t="s">
        <v>610</v>
      </c>
      <c r="N4" s="197"/>
      <c r="O4" s="197"/>
      <c r="P4" s="197"/>
      <c r="Q4" s="197"/>
      <c r="R4" s="197"/>
      <c r="S4" s="197" t="s">
        <v>611</v>
      </c>
      <c r="T4" s="197"/>
      <c r="U4" s="197"/>
      <c r="V4" s="197"/>
      <c r="W4" s="197"/>
      <c r="X4" s="197"/>
      <c r="Y4" s="197" t="s">
        <v>612</v>
      </c>
      <c r="Z4" s="197"/>
      <c r="AA4" s="197"/>
      <c r="AB4" s="197"/>
      <c r="AC4" s="197"/>
      <c r="AD4" s="197"/>
    </row>
    <row r="5" spans="1:30">
      <c r="A5" s="198" t="s">
        <v>393</v>
      </c>
      <c r="B5" s="198"/>
      <c r="C5" s="198"/>
      <c r="D5" s="198"/>
      <c r="E5" s="198"/>
      <c r="F5" s="198"/>
      <c r="G5" s="198" t="s">
        <v>393</v>
      </c>
      <c r="H5" s="198"/>
      <c r="I5" s="198"/>
      <c r="J5" s="198"/>
      <c r="K5" s="198"/>
      <c r="L5" s="198"/>
      <c r="M5" s="198" t="s">
        <v>393</v>
      </c>
      <c r="N5" s="198"/>
      <c r="O5" s="198"/>
      <c r="P5" s="198"/>
      <c r="Q5" s="198"/>
      <c r="R5" s="198"/>
      <c r="S5" s="198" t="s">
        <v>393</v>
      </c>
      <c r="T5" s="198"/>
      <c r="U5" s="198"/>
      <c r="V5" s="198"/>
      <c r="W5" s="198"/>
      <c r="X5" s="198"/>
      <c r="Y5" s="198" t="s">
        <v>393</v>
      </c>
      <c r="Z5" s="198"/>
      <c r="AA5" s="198"/>
      <c r="AB5" s="198"/>
      <c r="AC5" s="198"/>
      <c r="AD5" s="198"/>
    </row>
    <row r="9" spans="1:30" s="135" customFormat="1" ht="51" customHeight="1">
      <c r="A9" s="134" t="s">
        <v>394</v>
      </c>
      <c r="B9" s="196" t="s">
        <v>395</v>
      </c>
      <c r="C9" s="196"/>
      <c r="D9" s="196" t="s">
        <v>396</v>
      </c>
      <c r="E9" s="196"/>
      <c r="F9" s="196"/>
      <c r="G9" s="134" t="s">
        <v>394</v>
      </c>
      <c r="H9" s="196" t="s">
        <v>395</v>
      </c>
      <c r="I9" s="196"/>
      <c r="J9" s="196" t="s">
        <v>396</v>
      </c>
      <c r="K9" s="196"/>
      <c r="L9" s="196"/>
      <c r="M9" s="134" t="s">
        <v>394</v>
      </c>
      <c r="N9" s="196" t="s">
        <v>395</v>
      </c>
      <c r="O9" s="196"/>
      <c r="P9" s="196" t="s">
        <v>396</v>
      </c>
      <c r="Q9" s="196"/>
      <c r="R9" s="196"/>
      <c r="S9" s="134" t="s">
        <v>394</v>
      </c>
      <c r="T9" s="196" t="s">
        <v>395</v>
      </c>
      <c r="U9" s="196"/>
      <c r="V9" s="196" t="s">
        <v>396</v>
      </c>
      <c r="W9" s="196"/>
      <c r="X9" s="196"/>
      <c r="Y9" s="134" t="s">
        <v>394</v>
      </c>
      <c r="Z9" s="196" t="s">
        <v>395</v>
      </c>
      <c r="AA9" s="196"/>
      <c r="AB9" s="196" t="s">
        <v>396</v>
      </c>
      <c r="AC9" s="196"/>
      <c r="AD9" s="196"/>
    </row>
    <row r="10" spans="1:30">
      <c r="A10" s="136" t="s">
        <v>397</v>
      </c>
      <c r="B10" s="192">
        <f>H10+N10+T10+Z10</f>
        <v>93235</v>
      </c>
      <c r="C10" s="193"/>
      <c r="D10" s="137"/>
      <c r="E10" s="138"/>
      <c r="F10" s="139"/>
      <c r="G10" s="136" t="s">
        <v>397</v>
      </c>
      <c r="H10" s="192">
        <f>SUM(H11:I12)</f>
        <v>20090</v>
      </c>
      <c r="I10" s="193"/>
      <c r="J10" s="137"/>
      <c r="K10" s="138"/>
      <c r="L10" s="139"/>
      <c r="M10" s="136" t="s">
        <v>397</v>
      </c>
      <c r="N10" s="192">
        <f>SUM(N11:O12)</f>
        <v>22123</v>
      </c>
      <c r="O10" s="193"/>
      <c r="P10" s="137"/>
      <c r="Q10" s="138"/>
      <c r="R10" s="139"/>
      <c r="S10" s="136" t="s">
        <v>397</v>
      </c>
      <c r="T10" s="192">
        <f>SUM(T11:U12)</f>
        <v>31643</v>
      </c>
      <c r="U10" s="193"/>
      <c r="V10" s="137"/>
      <c r="W10" s="138"/>
      <c r="X10" s="139"/>
      <c r="Y10" s="136" t="s">
        <v>397</v>
      </c>
      <c r="Z10" s="192">
        <f>SUM(Z11:AA12)</f>
        <v>19379</v>
      </c>
      <c r="AA10" s="193"/>
      <c r="AB10" s="137"/>
      <c r="AC10" s="138"/>
      <c r="AD10" s="139"/>
    </row>
    <row r="11" spans="1:30">
      <c r="A11" s="140" t="s">
        <v>398</v>
      </c>
      <c r="B11" s="192">
        <f t="shared" ref="B11:B17" si="0">H11+N11+T11+Z11</f>
        <v>93235</v>
      </c>
      <c r="C11" s="193"/>
      <c r="D11" s="141"/>
      <c r="E11" s="142"/>
      <c r="F11" s="143"/>
      <c r="G11" s="140" t="s">
        <v>398</v>
      </c>
      <c r="H11" s="190">
        <v>20090</v>
      </c>
      <c r="I11" s="191"/>
      <c r="J11" s="141"/>
      <c r="K11" s="142"/>
      <c r="L11" s="143"/>
      <c r="M11" s="140" t="s">
        <v>398</v>
      </c>
      <c r="N11" s="190">
        <v>22123</v>
      </c>
      <c r="O11" s="191"/>
      <c r="P11" s="141"/>
      <c r="Q11" s="142"/>
      <c r="R11" s="143"/>
      <c r="S11" s="140" t="s">
        <v>398</v>
      </c>
      <c r="T11" s="190">
        <v>31643</v>
      </c>
      <c r="U11" s="191"/>
      <c r="V11" s="141"/>
      <c r="W11" s="142"/>
      <c r="X11" s="143"/>
      <c r="Y11" s="140" t="s">
        <v>398</v>
      </c>
      <c r="Z11" s="190">
        <v>19379</v>
      </c>
      <c r="AA11" s="191"/>
      <c r="AB11" s="141"/>
      <c r="AC11" s="142"/>
      <c r="AD11" s="143"/>
    </row>
    <row r="12" spans="1:30">
      <c r="A12" s="140" t="s">
        <v>399</v>
      </c>
      <c r="B12" s="192">
        <f t="shared" si="0"/>
        <v>0</v>
      </c>
      <c r="C12" s="193"/>
      <c r="D12" s="141"/>
      <c r="E12" s="142"/>
      <c r="F12" s="143"/>
      <c r="G12" s="140" t="s">
        <v>399</v>
      </c>
      <c r="H12" s="194"/>
      <c r="I12" s="195"/>
      <c r="J12" s="141"/>
      <c r="K12" s="142"/>
      <c r="L12" s="143"/>
      <c r="M12" s="140" t="s">
        <v>399</v>
      </c>
      <c r="N12" s="194"/>
      <c r="O12" s="195"/>
      <c r="P12" s="141"/>
      <c r="Q12" s="142"/>
      <c r="R12" s="143"/>
      <c r="S12" s="140" t="s">
        <v>399</v>
      </c>
      <c r="T12" s="194"/>
      <c r="U12" s="195"/>
      <c r="V12" s="141"/>
      <c r="W12" s="142"/>
      <c r="X12" s="143"/>
      <c r="Y12" s="140" t="s">
        <v>399</v>
      </c>
      <c r="Z12" s="194"/>
      <c r="AA12" s="195"/>
      <c r="AB12" s="141"/>
      <c r="AC12" s="142"/>
      <c r="AD12" s="143"/>
    </row>
    <row r="13" spans="1:30">
      <c r="A13" s="136" t="s">
        <v>400</v>
      </c>
      <c r="B13" s="192">
        <f t="shared" si="0"/>
        <v>1497</v>
      </c>
      <c r="C13" s="193"/>
      <c r="D13" s="141"/>
      <c r="E13" s="142"/>
      <c r="F13" s="143"/>
      <c r="G13" s="136" t="s">
        <v>400</v>
      </c>
      <c r="H13" s="192">
        <f>SUM(H14:I15)</f>
        <v>452</v>
      </c>
      <c r="I13" s="193"/>
      <c r="J13" s="141"/>
      <c r="K13" s="142"/>
      <c r="L13" s="143"/>
      <c r="M13" s="136" t="s">
        <v>400</v>
      </c>
      <c r="N13" s="192">
        <f>SUM(N14:O15)</f>
        <v>470</v>
      </c>
      <c r="O13" s="193"/>
      <c r="P13" s="141"/>
      <c r="Q13" s="142"/>
      <c r="R13" s="143"/>
      <c r="S13" s="136" t="s">
        <v>400</v>
      </c>
      <c r="T13" s="192">
        <f>SUM(T14:U15)</f>
        <v>325</v>
      </c>
      <c r="U13" s="193"/>
      <c r="V13" s="141"/>
      <c r="W13" s="142"/>
      <c r="X13" s="143"/>
      <c r="Y13" s="136" t="s">
        <v>400</v>
      </c>
      <c r="Z13" s="192">
        <f>SUM(Z14:AA15)</f>
        <v>250</v>
      </c>
      <c r="AA13" s="193"/>
      <c r="AB13" s="141"/>
      <c r="AC13" s="142"/>
      <c r="AD13" s="143"/>
    </row>
    <row r="14" spans="1:30">
      <c r="A14" s="140" t="s">
        <v>398</v>
      </c>
      <c r="B14" s="192">
        <f t="shared" si="0"/>
        <v>0</v>
      </c>
      <c r="C14" s="193"/>
      <c r="D14" s="141"/>
      <c r="E14" s="142"/>
      <c r="F14" s="143"/>
      <c r="G14" s="140" t="s">
        <v>398</v>
      </c>
      <c r="H14" s="192"/>
      <c r="I14" s="193"/>
      <c r="J14" s="141"/>
      <c r="K14" s="142"/>
      <c r="L14" s="143"/>
      <c r="M14" s="140" t="s">
        <v>398</v>
      </c>
      <c r="N14" s="192"/>
      <c r="O14" s="193"/>
      <c r="P14" s="141"/>
      <c r="Q14" s="142"/>
      <c r="R14" s="143"/>
      <c r="S14" s="140" t="s">
        <v>398</v>
      </c>
      <c r="T14" s="192"/>
      <c r="U14" s="193"/>
      <c r="V14" s="141"/>
      <c r="W14" s="142"/>
      <c r="X14" s="143"/>
      <c r="Y14" s="140" t="s">
        <v>398</v>
      </c>
      <c r="Z14" s="192"/>
      <c r="AA14" s="193"/>
      <c r="AB14" s="141"/>
      <c r="AC14" s="142"/>
      <c r="AD14" s="143"/>
    </row>
    <row r="15" spans="1:30">
      <c r="A15" s="140" t="s">
        <v>399</v>
      </c>
      <c r="B15" s="192">
        <f t="shared" si="0"/>
        <v>1497</v>
      </c>
      <c r="C15" s="193"/>
      <c r="D15" s="141"/>
      <c r="E15" s="142"/>
      <c r="F15" s="143"/>
      <c r="G15" s="140" t="s">
        <v>399</v>
      </c>
      <c r="H15" s="190">
        <v>452</v>
      </c>
      <c r="I15" s="191"/>
      <c r="J15" s="141"/>
      <c r="K15" s="142"/>
      <c r="L15" s="143"/>
      <c r="M15" s="140" t="s">
        <v>399</v>
      </c>
      <c r="N15" s="190">
        <v>470</v>
      </c>
      <c r="O15" s="191"/>
      <c r="P15" s="141"/>
      <c r="Q15" s="142"/>
      <c r="R15" s="143"/>
      <c r="S15" s="140" t="s">
        <v>399</v>
      </c>
      <c r="T15" s="190">
        <v>325</v>
      </c>
      <c r="U15" s="191"/>
      <c r="V15" s="141"/>
      <c r="W15" s="142"/>
      <c r="X15" s="143"/>
      <c r="Y15" s="140" t="s">
        <v>399</v>
      </c>
      <c r="Z15" s="190">
        <v>250</v>
      </c>
      <c r="AA15" s="191"/>
      <c r="AB15" s="141"/>
      <c r="AC15" s="142"/>
      <c r="AD15" s="143"/>
    </row>
    <row r="16" spans="1:30">
      <c r="A16" s="136" t="s">
        <v>401</v>
      </c>
      <c r="B16" s="192">
        <f t="shared" si="0"/>
        <v>8700</v>
      </c>
      <c r="C16" s="193"/>
      <c r="D16" s="141"/>
      <c r="E16" s="142"/>
      <c r="F16" s="143"/>
      <c r="G16" s="136" t="s">
        <v>401</v>
      </c>
      <c r="H16" s="190">
        <v>2100</v>
      </c>
      <c r="I16" s="191"/>
      <c r="J16" s="141"/>
      <c r="K16" s="142"/>
      <c r="L16" s="143"/>
      <c r="M16" s="136" t="s">
        <v>401</v>
      </c>
      <c r="N16" s="190">
        <v>2100</v>
      </c>
      <c r="O16" s="191"/>
      <c r="P16" s="141"/>
      <c r="Q16" s="142"/>
      <c r="R16" s="143"/>
      <c r="S16" s="136" t="s">
        <v>401</v>
      </c>
      <c r="T16" s="190">
        <v>2400</v>
      </c>
      <c r="U16" s="191"/>
      <c r="V16" s="141"/>
      <c r="W16" s="142"/>
      <c r="X16" s="143"/>
      <c r="Y16" s="136" t="s">
        <v>401</v>
      </c>
      <c r="Z16" s="190">
        <v>2100</v>
      </c>
      <c r="AA16" s="191"/>
      <c r="AB16" s="141"/>
      <c r="AC16" s="142"/>
      <c r="AD16" s="143"/>
    </row>
    <row r="17" spans="1:30" s="148" customFormat="1">
      <c r="A17" s="144" t="s">
        <v>402</v>
      </c>
      <c r="B17" s="188">
        <f t="shared" si="0"/>
        <v>103432</v>
      </c>
      <c r="C17" s="189"/>
      <c r="D17" s="145"/>
      <c r="E17" s="146"/>
      <c r="F17" s="147"/>
      <c r="G17" s="144" t="s">
        <v>402</v>
      </c>
      <c r="H17" s="186">
        <f>H10+H13+H16</f>
        <v>22642</v>
      </c>
      <c r="I17" s="187"/>
      <c r="J17" s="145"/>
      <c r="K17" s="146"/>
      <c r="L17" s="147"/>
      <c r="M17" s="144" t="s">
        <v>402</v>
      </c>
      <c r="N17" s="186">
        <f>N10+N13+N16</f>
        <v>24693</v>
      </c>
      <c r="O17" s="187"/>
      <c r="P17" s="145"/>
      <c r="Q17" s="146"/>
      <c r="R17" s="147"/>
      <c r="S17" s="144" t="s">
        <v>402</v>
      </c>
      <c r="T17" s="186">
        <f>T10+T13+T16</f>
        <v>34368</v>
      </c>
      <c r="U17" s="187"/>
      <c r="V17" s="145"/>
      <c r="W17" s="146"/>
      <c r="X17" s="147"/>
      <c r="Y17" s="144" t="s">
        <v>402</v>
      </c>
      <c r="Z17" s="186">
        <f>Z10+Z13+Z16</f>
        <v>21729</v>
      </c>
      <c r="AA17" s="187"/>
      <c r="AB17" s="145"/>
      <c r="AC17" s="146"/>
      <c r="AD17" s="147"/>
    </row>
    <row r="18" spans="1:30" s="135" customFormat="1" ht="33.75">
      <c r="A18" s="134" t="s">
        <v>403</v>
      </c>
      <c r="B18" s="134" t="s">
        <v>404</v>
      </c>
      <c r="C18" s="134" t="s">
        <v>405</v>
      </c>
      <c r="D18" s="134" t="s">
        <v>406</v>
      </c>
      <c r="E18" s="134" t="s">
        <v>407</v>
      </c>
      <c r="F18" s="134" t="s">
        <v>408</v>
      </c>
      <c r="G18" s="134" t="s">
        <v>403</v>
      </c>
      <c r="H18" s="134" t="s">
        <v>404</v>
      </c>
      <c r="I18" s="134" t="s">
        <v>405</v>
      </c>
      <c r="J18" s="134" t="s">
        <v>406</v>
      </c>
      <c r="K18" s="134" t="s">
        <v>407</v>
      </c>
      <c r="L18" s="134" t="s">
        <v>408</v>
      </c>
      <c r="M18" s="134" t="s">
        <v>403</v>
      </c>
      <c r="N18" s="134" t="s">
        <v>404</v>
      </c>
      <c r="O18" s="134" t="s">
        <v>405</v>
      </c>
      <c r="P18" s="134" t="s">
        <v>406</v>
      </c>
      <c r="Q18" s="134" t="s">
        <v>407</v>
      </c>
      <c r="R18" s="134" t="s">
        <v>408</v>
      </c>
      <c r="S18" s="134" t="s">
        <v>403</v>
      </c>
      <c r="T18" s="134" t="s">
        <v>404</v>
      </c>
      <c r="U18" s="134" t="s">
        <v>405</v>
      </c>
      <c r="V18" s="134" t="s">
        <v>406</v>
      </c>
      <c r="W18" s="134" t="s">
        <v>407</v>
      </c>
      <c r="X18" s="134" t="s">
        <v>408</v>
      </c>
      <c r="Y18" s="134" t="s">
        <v>403</v>
      </c>
      <c r="Z18" s="134" t="s">
        <v>404</v>
      </c>
      <c r="AA18" s="134" t="s">
        <v>405</v>
      </c>
      <c r="AB18" s="134" t="s">
        <v>406</v>
      </c>
      <c r="AC18" s="134" t="s">
        <v>407</v>
      </c>
      <c r="AD18" s="134" t="s">
        <v>408</v>
      </c>
    </row>
    <row r="19" spans="1:30" ht="15" customHeight="1">
      <c r="A19" s="183" t="s">
        <v>397</v>
      </c>
      <c r="B19" s="184"/>
      <c r="C19" s="184"/>
      <c r="D19" s="184"/>
      <c r="E19" s="184"/>
      <c r="F19" s="185"/>
      <c r="G19" s="136" t="s">
        <v>397</v>
      </c>
      <c r="H19" s="140"/>
      <c r="I19" s="149"/>
      <c r="J19" s="140"/>
      <c r="K19" s="140"/>
      <c r="L19" s="140"/>
      <c r="M19" s="136" t="s">
        <v>397</v>
      </c>
      <c r="N19" s="140"/>
      <c r="O19" s="149"/>
      <c r="P19" s="140"/>
      <c r="Q19" s="140"/>
      <c r="R19" s="140"/>
      <c r="S19" s="136" t="s">
        <v>397</v>
      </c>
      <c r="T19" s="140"/>
      <c r="U19" s="149"/>
      <c r="V19" s="140"/>
      <c r="W19" s="140"/>
      <c r="X19" s="140"/>
      <c r="Y19" s="136" t="s">
        <v>397</v>
      </c>
      <c r="Z19" s="140"/>
      <c r="AA19" s="149"/>
      <c r="AB19" s="140"/>
      <c r="AC19" s="140"/>
      <c r="AD19" s="140"/>
    </row>
    <row r="20" spans="1:30">
      <c r="A20" s="140" t="s">
        <v>409</v>
      </c>
      <c r="B20" s="140">
        <f>Z20</f>
        <v>236939</v>
      </c>
      <c r="C20" s="149"/>
      <c r="D20" s="140">
        <f>J20+P20+V20+AB20</f>
        <v>16844</v>
      </c>
      <c r="E20" s="140">
        <f>K20+Q20+W20+AC20</f>
        <v>19228</v>
      </c>
      <c r="F20" s="140">
        <f>L20+R20+X20+AD20</f>
        <v>18874</v>
      </c>
      <c r="G20" s="140" t="s">
        <v>409</v>
      </c>
      <c r="H20" s="140">
        <f>SUM(H21:H24)</f>
        <v>231947</v>
      </c>
      <c r="I20" s="149"/>
      <c r="J20" s="140">
        <f>SUM(J21:J24)</f>
        <v>3380</v>
      </c>
      <c r="K20" s="140">
        <f>SUM(K21:K24)</f>
        <v>3852</v>
      </c>
      <c r="L20" s="140">
        <f>SUM(L21:L24)</f>
        <v>3615</v>
      </c>
      <c r="M20" s="140" t="s">
        <v>409</v>
      </c>
      <c r="N20" s="140">
        <f>SUM(N21:N24)</f>
        <v>233917</v>
      </c>
      <c r="O20" s="149"/>
      <c r="P20" s="140">
        <f>SUM(P21:P24)</f>
        <v>3781</v>
      </c>
      <c r="Q20" s="140">
        <f>SUM(Q21:Q24)</f>
        <v>4308</v>
      </c>
      <c r="R20" s="140">
        <f>SUM(R21:R24)</f>
        <v>3984</v>
      </c>
      <c r="S20" s="140" t="s">
        <v>409</v>
      </c>
      <c r="T20" s="140">
        <f>SUM(T21:T24)</f>
        <v>235457</v>
      </c>
      <c r="U20" s="149"/>
      <c r="V20" s="140">
        <f>SUM(V21:V24)</f>
        <v>5724</v>
      </c>
      <c r="W20" s="140">
        <f>SUM(W21:W24)</f>
        <v>6522</v>
      </c>
      <c r="X20" s="140">
        <f>SUM(X21:X24)</f>
        <v>6017</v>
      </c>
      <c r="Y20" s="140" t="s">
        <v>409</v>
      </c>
      <c r="Z20" s="140">
        <f>SUM(Z21:Z24)</f>
        <v>236939</v>
      </c>
      <c r="AA20" s="149"/>
      <c r="AB20" s="140">
        <f>SUM(AB21:AB24)</f>
        <v>3959</v>
      </c>
      <c r="AC20" s="140">
        <f>SUM(AC21:AC24)</f>
        <v>4546</v>
      </c>
      <c r="AD20" s="140">
        <f>SUM(AD21:AD24)</f>
        <v>5258</v>
      </c>
    </row>
    <row r="21" spans="1:30">
      <c r="A21" s="140" t="s">
        <v>410</v>
      </c>
      <c r="B21" s="140">
        <f t="shared" ref="B21:B49" si="1">Z21</f>
        <v>236939</v>
      </c>
      <c r="C21" s="149"/>
      <c r="D21" s="140">
        <f t="shared" ref="D21:F49" si="2">J21+P21+V21+AB21</f>
        <v>16844</v>
      </c>
      <c r="E21" s="140">
        <f t="shared" si="2"/>
        <v>19228</v>
      </c>
      <c r="F21" s="140">
        <f t="shared" si="2"/>
        <v>18874</v>
      </c>
      <c r="G21" s="140" t="s">
        <v>410</v>
      </c>
      <c r="H21" s="150">
        <v>231947</v>
      </c>
      <c r="I21" s="151">
        <v>1.1399999999999999</v>
      </c>
      <c r="J21" s="150">
        <v>3380</v>
      </c>
      <c r="K21" s="150">
        <v>3852</v>
      </c>
      <c r="L21" s="150">
        <v>3615</v>
      </c>
      <c r="M21" s="140" t="s">
        <v>410</v>
      </c>
      <c r="N21" s="150">
        <v>233917</v>
      </c>
      <c r="O21" s="151">
        <v>1.1399999999999999</v>
      </c>
      <c r="P21" s="150">
        <v>3781</v>
      </c>
      <c r="Q21" s="150">
        <v>4308</v>
      </c>
      <c r="R21" s="150">
        <v>3984</v>
      </c>
      <c r="S21" s="140" t="s">
        <v>410</v>
      </c>
      <c r="T21" s="150">
        <v>235457</v>
      </c>
      <c r="U21" s="151">
        <v>1.1399999999999999</v>
      </c>
      <c r="V21" s="150">
        <v>5724</v>
      </c>
      <c r="W21" s="150">
        <v>6522</v>
      </c>
      <c r="X21" s="150">
        <v>6017</v>
      </c>
      <c r="Y21" s="140" t="s">
        <v>410</v>
      </c>
      <c r="Z21" s="150">
        <v>236939</v>
      </c>
      <c r="AA21" s="151" t="s">
        <v>623</v>
      </c>
      <c r="AB21" s="150">
        <v>3959</v>
      </c>
      <c r="AC21" s="150">
        <v>4546</v>
      </c>
      <c r="AD21" s="150">
        <v>5258</v>
      </c>
    </row>
    <row r="22" spans="1:30">
      <c r="A22" s="140" t="s">
        <v>411</v>
      </c>
      <c r="B22" s="140">
        <f t="shared" si="1"/>
        <v>0</v>
      </c>
      <c r="C22" s="149"/>
      <c r="D22" s="140">
        <f t="shared" si="2"/>
        <v>0</v>
      </c>
      <c r="E22" s="140">
        <f t="shared" si="2"/>
        <v>0</v>
      </c>
      <c r="F22" s="140">
        <f t="shared" si="2"/>
        <v>0</v>
      </c>
      <c r="G22" s="140" t="s">
        <v>411</v>
      </c>
      <c r="H22" s="150"/>
      <c r="I22" s="151"/>
      <c r="J22" s="150"/>
      <c r="K22" s="150"/>
      <c r="L22" s="150"/>
      <c r="M22" s="140" t="s">
        <v>411</v>
      </c>
      <c r="N22" s="150"/>
      <c r="O22" s="151"/>
      <c r="P22" s="150"/>
      <c r="Q22" s="150"/>
      <c r="R22" s="150"/>
      <c r="S22" s="140" t="s">
        <v>411</v>
      </c>
      <c r="T22" s="150"/>
      <c r="U22" s="151"/>
      <c r="V22" s="150"/>
      <c r="W22" s="150"/>
      <c r="X22" s="150"/>
      <c r="Y22" s="140" t="s">
        <v>411</v>
      </c>
      <c r="Z22" s="150"/>
      <c r="AA22" s="151"/>
      <c r="AB22" s="150"/>
      <c r="AC22" s="150"/>
      <c r="AD22" s="150"/>
    </row>
    <row r="23" spans="1:30">
      <c r="A23" s="140" t="s">
        <v>412</v>
      </c>
      <c r="B23" s="140">
        <f t="shared" si="1"/>
        <v>0</v>
      </c>
      <c r="C23" s="149"/>
      <c r="D23" s="140">
        <f t="shared" si="2"/>
        <v>0</v>
      </c>
      <c r="E23" s="140">
        <f t="shared" si="2"/>
        <v>0</v>
      </c>
      <c r="F23" s="140">
        <f t="shared" si="2"/>
        <v>0</v>
      </c>
      <c r="G23" s="140" t="s">
        <v>412</v>
      </c>
      <c r="H23" s="150"/>
      <c r="I23" s="151"/>
      <c r="J23" s="150"/>
      <c r="K23" s="150"/>
      <c r="L23" s="150"/>
      <c r="M23" s="140" t="s">
        <v>412</v>
      </c>
      <c r="N23" s="150"/>
      <c r="O23" s="151"/>
      <c r="P23" s="150"/>
      <c r="Q23" s="150"/>
      <c r="R23" s="150"/>
      <c r="S23" s="140" t="s">
        <v>412</v>
      </c>
      <c r="T23" s="150"/>
      <c r="U23" s="151"/>
      <c r="V23" s="150"/>
      <c r="W23" s="150"/>
      <c r="X23" s="150"/>
      <c r="Y23" s="140" t="s">
        <v>412</v>
      </c>
      <c r="Z23" s="150"/>
      <c r="AA23" s="151"/>
      <c r="AB23" s="150"/>
      <c r="AC23" s="150"/>
      <c r="AD23" s="150"/>
    </row>
    <row r="24" spans="1:30">
      <c r="A24" s="140" t="s">
        <v>413</v>
      </c>
      <c r="B24" s="140">
        <f t="shared" si="1"/>
        <v>0</v>
      </c>
      <c r="C24" s="149"/>
      <c r="D24" s="140">
        <f t="shared" si="2"/>
        <v>0</v>
      </c>
      <c r="E24" s="140">
        <f t="shared" si="2"/>
        <v>0</v>
      </c>
      <c r="F24" s="140">
        <f t="shared" si="2"/>
        <v>0</v>
      </c>
      <c r="G24" s="140" t="s">
        <v>413</v>
      </c>
      <c r="H24" s="150"/>
      <c r="I24" s="151"/>
      <c r="J24" s="150"/>
      <c r="K24" s="150"/>
      <c r="L24" s="150"/>
      <c r="M24" s="140" t="s">
        <v>413</v>
      </c>
      <c r="N24" s="150"/>
      <c r="O24" s="151"/>
      <c r="P24" s="150"/>
      <c r="Q24" s="150"/>
      <c r="R24" s="150"/>
      <c r="S24" s="140" t="s">
        <v>413</v>
      </c>
      <c r="T24" s="150"/>
      <c r="U24" s="151"/>
      <c r="V24" s="150"/>
      <c r="W24" s="150"/>
      <c r="X24" s="150"/>
      <c r="Y24" s="140" t="s">
        <v>413</v>
      </c>
      <c r="Z24" s="150"/>
      <c r="AA24" s="151"/>
      <c r="AB24" s="150"/>
      <c r="AC24" s="150"/>
      <c r="AD24" s="150"/>
    </row>
    <row r="25" spans="1:30">
      <c r="A25" s="140" t="s">
        <v>414</v>
      </c>
      <c r="B25" s="140">
        <f t="shared" si="1"/>
        <v>3350</v>
      </c>
      <c r="C25" s="149"/>
      <c r="D25" s="140">
        <f t="shared" si="2"/>
        <v>1128</v>
      </c>
      <c r="E25" s="140">
        <f t="shared" si="2"/>
        <v>1288</v>
      </c>
      <c r="F25" s="140">
        <f t="shared" si="2"/>
        <v>1488</v>
      </c>
      <c r="G25" s="140" t="s">
        <v>414</v>
      </c>
      <c r="H25" s="150">
        <v>3350</v>
      </c>
      <c r="I25" s="151">
        <v>1.1399999999999999</v>
      </c>
      <c r="J25" s="150">
        <v>231</v>
      </c>
      <c r="K25" s="150">
        <v>263</v>
      </c>
      <c r="L25" s="150">
        <v>332</v>
      </c>
      <c r="M25" s="140" t="s">
        <v>414</v>
      </c>
      <c r="N25" s="150">
        <v>3350</v>
      </c>
      <c r="O25" s="151">
        <v>1.1399999999999999</v>
      </c>
      <c r="P25" s="150">
        <v>254</v>
      </c>
      <c r="Q25" s="150">
        <v>289</v>
      </c>
      <c r="R25" s="150">
        <v>182</v>
      </c>
      <c r="S25" s="140" t="s">
        <v>414</v>
      </c>
      <c r="T25" s="150">
        <v>3350</v>
      </c>
      <c r="U25" s="151">
        <v>1.1399999999999999</v>
      </c>
      <c r="V25" s="150">
        <v>393</v>
      </c>
      <c r="W25" s="150">
        <v>447</v>
      </c>
      <c r="X25" s="150">
        <v>447</v>
      </c>
      <c r="Y25" s="140" t="s">
        <v>414</v>
      </c>
      <c r="Z25" s="150">
        <v>3350</v>
      </c>
      <c r="AA25" s="151" t="s">
        <v>623</v>
      </c>
      <c r="AB25" s="150">
        <v>250</v>
      </c>
      <c r="AC25" s="150">
        <v>289</v>
      </c>
      <c r="AD25" s="150">
        <v>527</v>
      </c>
    </row>
    <row r="26" spans="1:30">
      <c r="A26" s="140" t="s">
        <v>415</v>
      </c>
      <c r="B26" s="140">
        <f t="shared" si="1"/>
        <v>26049</v>
      </c>
      <c r="C26" s="149"/>
      <c r="D26" s="140">
        <f t="shared" si="2"/>
        <v>10554</v>
      </c>
      <c r="E26" s="140">
        <f t="shared" si="2"/>
        <v>12079</v>
      </c>
      <c r="F26" s="140">
        <f t="shared" si="2"/>
        <v>12697</v>
      </c>
      <c r="G26" s="140" t="s">
        <v>415</v>
      </c>
      <c r="H26" s="150">
        <v>24792</v>
      </c>
      <c r="I26" s="151">
        <v>1.1399999999999999</v>
      </c>
      <c r="J26" s="150">
        <v>863</v>
      </c>
      <c r="K26" s="150">
        <v>1011</v>
      </c>
      <c r="L26" s="150">
        <v>1277</v>
      </c>
      <c r="M26" s="140" t="s">
        <v>415</v>
      </c>
      <c r="N26" s="150">
        <v>25534</v>
      </c>
      <c r="O26" s="151">
        <v>1.1399999999999999</v>
      </c>
      <c r="P26" s="150">
        <v>2363</v>
      </c>
      <c r="Q26" s="150">
        <v>2693</v>
      </c>
      <c r="R26" s="150">
        <v>1696</v>
      </c>
      <c r="S26" s="140" t="s">
        <v>415</v>
      </c>
      <c r="T26" s="150">
        <v>26045</v>
      </c>
      <c r="U26" s="151">
        <v>1.1399999999999999</v>
      </c>
      <c r="V26" s="150">
        <v>5913</v>
      </c>
      <c r="W26" s="150">
        <v>6741</v>
      </c>
      <c r="X26" s="150">
        <v>6744</v>
      </c>
      <c r="Y26" s="140" t="s">
        <v>415</v>
      </c>
      <c r="Z26" s="150">
        <v>26049</v>
      </c>
      <c r="AA26" s="151" t="s">
        <v>623</v>
      </c>
      <c r="AB26" s="150">
        <v>1415</v>
      </c>
      <c r="AC26" s="150">
        <v>1634</v>
      </c>
      <c r="AD26" s="150">
        <v>2980</v>
      </c>
    </row>
    <row r="27" spans="1:30">
      <c r="A27" s="140" t="s">
        <v>416</v>
      </c>
      <c r="B27" s="140">
        <f t="shared" si="1"/>
        <v>0</v>
      </c>
      <c r="C27" s="149"/>
      <c r="D27" s="140">
        <f t="shared" si="2"/>
        <v>35650</v>
      </c>
      <c r="E27" s="140">
        <f t="shared" si="2"/>
        <v>2004</v>
      </c>
      <c r="F27" s="140">
        <f t="shared" si="2"/>
        <v>0</v>
      </c>
      <c r="G27" s="140" t="s">
        <v>416</v>
      </c>
      <c r="H27" s="150"/>
      <c r="I27" s="151"/>
      <c r="J27" s="150">
        <v>7773</v>
      </c>
      <c r="K27" s="150">
        <v>254</v>
      </c>
      <c r="L27" s="150"/>
      <c r="M27" s="140" t="s">
        <v>416</v>
      </c>
      <c r="N27" s="150"/>
      <c r="O27" s="151"/>
      <c r="P27" s="150">
        <v>9004</v>
      </c>
      <c r="Q27" s="150">
        <v>296</v>
      </c>
      <c r="R27" s="150"/>
      <c r="S27" s="140" t="s">
        <v>416</v>
      </c>
      <c r="T27" s="150"/>
      <c r="U27" s="151"/>
      <c r="V27" s="150">
        <v>10547</v>
      </c>
      <c r="W27" s="150">
        <v>345</v>
      </c>
      <c r="X27" s="150"/>
      <c r="Y27" s="140" t="s">
        <v>416</v>
      </c>
      <c r="Z27" s="150"/>
      <c r="AA27" s="151"/>
      <c r="AB27" s="150">
        <v>8326</v>
      </c>
      <c r="AC27" s="150">
        <v>1109</v>
      </c>
      <c r="AD27" s="150"/>
    </row>
    <row r="28" spans="1:30" s="148" customFormat="1">
      <c r="A28" s="152" t="s">
        <v>402</v>
      </c>
      <c r="B28" s="153">
        <f t="shared" si="1"/>
        <v>266338</v>
      </c>
      <c r="C28" s="154"/>
      <c r="D28" s="153">
        <f t="shared" si="2"/>
        <v>64176</v>
      </c>
      <c r="E28" s="153">
        <f t="shared" si="2"/>
        <v>34599</v>
      </c>
      <c r="F28" s="153">
        <f t="shared" si="2"/>
        <v>33059</v>
      </c>
      <c r="G28" s="152" t="s">
        <v>402</v>
      </c>
      <c r="H28" s="153">
        <f>H20+H25+H26+H27</f>
        <v>260089</v>
      </c>
      <c r="I28" s="154"/>
      <c r="J28" s="153">
        <f>J20+J25+J26+J27</f>
        <v>12247</v>
      </c>
      <c r="K28" s="153">
        <f>K20+K25+K26+K27</f>
        <v>5380</v>
      </c>
      <c r="L28" s="153">
        <f>L20+L25+L26+L27</f>
        <v>5224</v>
      </c>
      <c r="M28" s="152" t="s">
        <v>402</v>
      </c>
      <c r="N28" s="153">
        <f>N20+N25+N26+N27</f>
        <v>262801</v>
      </c>
      <c r="O28" s="154"/>
      <c r="P28" s="153">
        <f>P20+P25+P26+P27</f>
        <v>15402</v>
      </c>
      <c r="Q28" s="153">
        <f>Q20+Q25+Q26+Q27</f>
        <v>7586</v>
      </c>
      <c r="R28" s="153">
        <f>R20+R25+R26+R27</f>
        <v>5862</v>
      </c>
      <c r="S28" s="152" t="s">
        <v>402</v>
      </c>
      <c r="T28" s="153">
        <f>T20+T25+T26+T27</f>
        <v>264852</v>
      </c>
      <c r="U28" s="154"/>
      <c r="V28" s="153">
        <f>V20+V25+V26+V27</f>
        <v>22577</v>
      </c>
      <c r="W28" s="153">
        <f>W20+W25+W26+W27</f>
        <v>14055</v>
      </c>
      <c r="X28" s="153">
        <f>X20+X25+X26+X27</f>
        <v>13208</v>
      </c>
      <c r="Y28" s="152" t="s">
        <v>402</v>
      </c>
      <c r="Z28" s="153">
        <f>Z20+Z25+Z26+Z27</f>
        <v>266338</v>
      </c>
      <c r="AA28" s="154"/>
      <c r="AB28" s="153">
        <f>AB20+AB25+AB26+AB27</f>
        <v>13950</v>
      </c>
      <c r="AC28" s="153">
        <f>AC20+AC25+AC26+AC27</f>
        <v>7578</v>
      </c>
      <c r="AD28" s="153">
        <f>AD20+AD25+AD26+AD27</f>
        <v>8765</v>
      </c>
    </row>
    <row r="29" spans="1:30">
      <c r="A29" s="183" t="s">
        <v>400</v>
      </c>
      <c r="B29" s="184"/>
      <c r="C29" s="184"/>
      <c r="D29" s="184"/>
      <c r="E29" s="184"/>
      <c r="F29" s="185"/>
      <c r="G29" s="136" t="s">
        <v>400</v>
      </c>
      <c r="H29" s="140"/>
      <c r="I29" s="149"/>
      <c r="J29" s="140"/>
      <c r="K29" s="140"/>
      <c r="L29" s="140"/>
      <c r="M29" s="136" t="s">
        <v>400</v>
      </c>
      <c r="N29" s="140"/>
      <c r="O29" s="149"/>
      <c r="P29" s="140"/>
      <c r="Q29" s="140"/>
      <c r="R29" s="140"/>
      <c r="S29" s="136" t="s">
        <v>400</v>
      </c>
      <c r="T29" s="140"/>
      <c r="U29" s="149"/>
      <c r="V29" s="140"/>
      <c r="W29" s="140"/>
      <c r="X29" s="140"/>
      <c r="Y29" s="136" t="s">
        <v>400</v>
      </c>
      <c r="Z29" s="140"/>
      <c r="AA29" s="149"/>
      <c r="AB29" s="140"/>
      <c r="AC29" s="140"/>
      <c r="AD29" s="140"/>
    </row>
    <row r="30" spans="1:30">
      <c r="A30" s="140" t="s">
        <v>417</v>
      </c>
      <c r="B30" s="140">
        <f t="shared" si="1"/>
        <v>35</v>
      </c>
      <c r="C30" s="149"/>
      <c r="D30" s="140">
        <f t="shared" si="2"/>
        <v>71</v>
      </c>
      <c r="E30" s="140">
        <f t="shared" si="2"/>
        <v>58</v>
      </c>
      <c r="F30" s="140">
        <f t="shared" si="2"/>
        <v>52</v>
      </c>
      <c r="G30" s="140" t="s">
        <v>417</v>
      </c>
      <c r="H30" s="150">
        <v>35</v>
      </c>
      <c r="I30" s="151">
        <v>0.8</v>
      </c>
      <c r="J30" s="150">
        <v>17</v>
      </c>
      <c r="K30" s="150">
        <v>13</v>
      </c>
      <c r="L30" s="150">
        <v>15</v>
      </c>
      <c r="M30" s="140" t="s">
        <v>417</v>
      </c>
      <c r="N30" s="150">
        <v>35</v>
      </c>
      <c r="O30" s="151">
        <v>0.8</v>
      </c>
      <c r="P30" s="150">
        <v>19</v>
      </c>
      <c r="Q30" s="150">
        <v>16</v>
      </c>
      <c r="R30" s="150">
        <v>10</v>
      </c>
      <c r="S30" s="140" t="s">
        <v>417</v>
      </c>
      <c r="T30" s="150">
        <v>35</v>
      </c>
      <c r="U30" s="151">
        <v>0.8</v>
      </c>
      <c r="V30" s="150">
        <v>19</v>
      </c>
      <c r="W30" s="150">
        <v>16</v>
      </c>
      <c r="X30" s="150">
        <v>15</v>
      </c>
      <c r="Y30" s="140" t="s">
        <v>417</v>
      </c>
      <c r="Z30" s="150">
        <v>35</v>
      </c>
      <c r="AA30" s="151">
        <v>0.8</v>
      </c>
      <c r="AB30" s="150">
        <v>16</v>
      </c>
      <c r="AC30" s="150">
        <v>13</v>
      </c>
      <c r="AD30" s="150">
        <v>12</v>
      </c>
    </row>
    <row r="31" spans="1:30">
      <c r="A31" s="140" t="s">
        <v>418</v>
      </c>
      <c r="B31" s="140">
        <f t="shared" si="1"/>
        <v>0</v>
      </c>
      <c r="C31" s="149"/>
      <c r="D31" s="140">
        <f t="shared" si="2"/>
        <v>0</v>
      </c>
      <c r="E31" s="140">
        <f t="shared" si="2"/>
        <v>0</v>
      </c>
      <c r="F31" s="140">
        <f t="shared" si="2"/>
        <v>0</v>
      </c>
      <c r="G31" s="140" t="s">
        <v>418</v>
      </c>
      <c r="H31" s="150"/>
      <c r="I31" s="151"/>
      <c r="J31" s="150"/>
      <c r="K31" s="150"/>
      <c r="L31" s="150"/>
      <c r="M31" s="140" t="s">
        <v>418</v>
      </c>
      <c r="N31" s="150"/>
      <c r="O31" s="151"/>
      <c r="P31" s="150"/>
      <c r="Q31" s="150"/>
      <c r="R31" s="150"/>
      <c r="S31" s="140" t="s">
        <v>418</v>
      </c>
      <c r="T31" s="150"/>
      <c r="U31" s="151"/>
      <c r="V31" s="150"/>
      <c r="W31" s="150"/>
      <c r="X31" s="150"/>
      <c r="Y31" s="140" t="s">
        <v>418</v>
      </c>
      <c r="Z31" s="150"/>
      <c r="AA31" s="151"/>
      <c r="AB31" s="150"/>
      <c r="AC31" s="150"/>
      <c r="AD31" s="150"/>
    </row>
    <row r="32" spans="1:30" s="148" customFormat="1">
      <c r="A32" s="152" t="s">
        <v>402</v>
      </c>
      <c r="B32" s="153">
        <f t="shared" si="1"/>
        <v>35</v>
      </c>
      <c r="C32" s="154"/>
      <c r="D32" s="153">
        <f t="shared" si="2"/>
        <v>71</v>
      </c>
      <c r="E32" s="153">
        <f t="shared" si="2"/>
        <v>58</v>
      </c>
      <c r="F32" s="153">
        <f t="shared" si="2"/>
        <v>52</v>
      </c>
      <c r="G32" s="152" t="s">
        <v>402</v>
      </c>
      <c r="H32" s="153">
        <f>SUM(H30:H31)</f>
        <v>35</v>
      </c>
      <c r="I32" s="154"/>
      <c r="J32" s="153">
        <f>SUM(J30:J31)</f>
        <v>17</v>
      </c>
      <c r="K32" s="153">
        <f>SUM(K30:K31)</f>
        <v>13</v>
      </c>
      <c r="L32" s="153">
        <f>SUM(L30:L31)</f>
        <v>15</v>
      </c>
      <c r="M32" s="152" t="s">
        <v>402</v>
      </c>
      <c r="N32" s="153">
        <f>SUM(N30:N31)</f>
        <v>35</v>
      </c>
      <c r="O32" s="154"/>
      <c r="P32" s="153">
        <f>SUM(P30:P31)</f>
        <v>19</v>
      </c>
      <c r="Q32" s="153">
        <f>SUM(Q30:Q31)</f>
        <v>16</v>
      </c>
      <c r="R32" s="153">
        <f>SUM(R30:R31)</f>
        <v>10</v>
      </c>
      <c r="S32" s="152" t="s">
        <v>402</v>
      </c>
      <c r="T32" s="153">
        <f>SUM(T30:T31)</f>
        <v>35</v>
      </c>
      <c r="U32" s="154"/>
      <c r="V32" s="153">
        <f>SUM(V30:V31)</f>
        <v>19</v>
      </c>
      <c r="W32" s="153">
        <f>SUM(W30:W31)</f>
        <v>16</v>
      </c>
      <c r="X32" s="153">
        <f>SUM(X30:X31)</f>
        <v>15</v>
      </c>
      <c r="Y32" s="152" t="s">
        <v>402</v>
      </c>
      <c r="Z32" s="153">
        <f>SUM(Z30:Z31)</f>
        <v>35</v>
      </c>
      <c r="AA32" s="154"/>
      <c r="AB32" s="153">
        <f>SUM(AB30:AB31)</f>
        <v>16</v>
      </c>
      <c r="AC32" s="153">
        <f>SUM(AC30:AC31)</f>
        <v>13</v>
      </c>
      <c r="AD32" s="153">
        <f>SUM(AD30:AD31)</f>
        <v>12</v>
      </c>
    </row>
    <row r="33" spans="1:30">
      <c r="A33" s="183" t="s">
        <v>419</v>
      </c>
      <c r="B33" s="184"/>
      <c r="C33" s="184"/>
      <c r="D33" s="184"/>
      <c r="E33" s="184"/>
      <c r="F33" s="185"/>
      <c r="G33" s="136" t="s">
        <v>419</v>
      </c>
      <c r="H33" s="140"/>
      <c r="I33" s="149"/>
      <c r="J33" s="140"/>
      <c r="K33" s="140"/>
      <c r="L33" s="140"/>
      <c r="M33" s="136" t="s">
        <v>419</v>
      </c>
      <c r="N33" s="140"/>
      <c r="O33" s="149"/>
      <c r="P33" s="140"/>
      <c r="Q33" s="140"/>
      <c r="R33" s="140"/>
      <c r="S33" s="136" t="s">
        <v>419</v>
      </c>
      <c r="T33" s="140"/>
      <c r="U33" s="149"/>
      <c r="V33" s="140"/>
      <c r="W33" s="140"/>
      <c r="X33" s="140"/>
      <c r="Y33" s="136" t="s">
        <v>419</v>
      </c>
      <c r="Z33" s="140"/>
      <c r="AA33" s="149"/>
      <c r="AB33" s="140"/>
      <c r="AC33" s="140"/>
      <c r="AD33" s="140"/>
    </row>
    <row r="34" spans="1:30">
      <c r="A34" s="140" t="s">
        <v>420</v>
      </c>
      <c r="B34" s="140">
        <f t="shared" si="1"/>
        <v>170985</v>
      </c>
      <c r="C34" s="149"/>
      <c r="D34" s="140">
        <f t="shared" si="2"/>
        <v>12311</v>
      </c>
      <c r="E34" s="140">
        <f t="shared" si="2"/>
        <v>2600</v>
      </c>
      <c r="F34" s="140">
        <f t="shared" si="2"/>
        <v>2556</v>
      </c>
      <c r="G34" s="140" t="s">
        <v>420</v>
      </c>
      <c r="H34" s="140">
        <f>SUM(H35:H38)</f>
        <v>167485</v>
      </c>
      <c r="I34" s="149"/>
      <c r="J34" s="140">
        <f>SUM(J35:J38)</f>
        <v>2542</v>
      </c>
      <c r="K34" s="140">
        <f>SUM(K35:K38)</f>
        <v>534</v>
      </c>
      <c r="L34" s="140">
        <f>SUM(L35:L38)</f>
        <v>501</v>
      </c>
      <c r="M34" s="140" t="s">
        <v>420</v>
      </c>
      <c r="N34" s="140">
        <f>SUM(N35:N38)</f>
        <v>168485</v>
      </c>
      <c r="O34" s="149"/>
      <c r="P34" s="140">
        <f>SUM(P35:P38)</f>
        <v>2724</v>
      </c>
      <c r="Q34" s="140">
        <f>SUM(Q35:Q38)</f>
        <v>572</v>
      </c>
      <c r="R34" s="140">
        <f>SUM(R35:R38)</f>
        <v>529</v>
      </c>
      <c r="S34" s="140" t="s">
        <v>420</v>
      </c>
      <c r="T34" s="140">
        <f>SUM(T35:T38)</f>
        <v>169785</v>
      </c>
      <c r="U34" s="149"/>
      <c r="V34" s="140">
        <f>SUM(V35:V38)</f>
        <v>4119</v>
      </c>
      <c r="W34" s="140">
        <f>SUM(W35:W38)</f>
        <v>865</v>
      </c>
      <c r="X34" s="140">
        <f>SUM(X35:X38)</f>
        <v>798</v>
      </c>
      <c r="Y34" s="140" t="s">
        <v>420</v>
      </c>
      <c r="Z34" s="140">
        <f>SUM(Z35:Z38)</f>
        <v>170985</v>
      </c>
      <c r="AA34" s="149"/>
      <c r="AB34" s="140">
        <f>SUM(AB35:AB38)</f>
        <v>2926</v>
      </c>
      <c r="AC34" s="140">
        <f>SUM(AC35:AC38)</f>
        <v>629</v>
      </c>
      <c r="AD34" s="140">
        <f>SUM(AD35:AD38)</f>
        <v>728</v>
      </c>
    </row>
    <row r="35" spans="1:30">
      <c r="A35" s="140" t="s">
        <v>410</v>
      </c>
      <c r="B35" s="140">
        <f t="shared" si="1"/>
        <v>170985</v>
      </c>
      <c r="C35" s="149"/>
      <c r="D35" s="140">
        <f t="shared" si="2"/>
        <v>12311</v>
      </c>
      <c r="E35" s="140">
        <f t="shared" si="2"/>
        <v>2600</v>
      </c>
      <c r="F35" s="140">
        <f t="shared" si="2"/>
        <v>2556</v>
      </c>
      <c r="G35" s="140" t="s">
        <v>410</v>
      </c>
      <c r="H35" s="150">
        <v>167485</v>
      </c>
      <c r="I35" s="151">
        <v>0.21</v>
      </c>
      <c r="J35" s="150">
        <v>2542</v>
      </c>
      <c r="K35" s="150">
        <v>534</v>
      </c>
      <c r="L35" s="150">
        <v>501</v>
      </c>
      <c r="M35" s="140" t="s">
        <v>410</v>
      </c>
      <c r="N35" s="150">
        <v>168485</v>
      </c>
      <c r="O35" s="151">
        <v>0.21</v>
      </c>
      <c r="P35" s="150">
        <v>2724</v>
      </c>
      <c r="Q35" s="150">
        <v>572</v>
      </c>
      <c r="R35" s="150">
        <v>529</v>
      </c>
      <c r="S35" s="140" t="s">
        <v>410</v>
      </c>
      <c r="T35" s="150">
        <v>169785</v>
      </c>
      <c r="U35" s="151">
        <v>0.21</v>
      </c>
      <c r="V35" s="150">
        <v>4119</v>
      </c>
      <c r="W35" s="150">
        <v>865</v>
      </c>
      <c r="X35" s="150">
        <v>798</v>
      </c>
      <c r="Y35" s="140" t="s">
        <v>410</v>
      </c>
      <c r="Z35" s="150">
        <v>170985</v>
      </c>
      <c r="AA35" s="151" t="s">
        <v>624</v>
      </c>
      <c r="AB35" s="150">
        <v>2926</v>
      </c>
      <c r="AC35" s="150">
        <v>629</v>
      </c>
      <c r="AD35" s="150">
        <v>728</v>
      </c>
    </row>
    <row r="36" spans="1:30">
      <c r="A36" s="140" t="s">
        <v>411</v>
      </c>
      <c r="B36" s="140">
        <f t="shared" si="1"/>
        <v>0</v>
      </c>
      <c r="C36" s="149"/>
      <c r="D36" s="140">
        <f t="shared" si="2"/>
        <v>0</v>
      </c>
      <c r="E36" s="140">
        <f t="shared" si="2"/>
        <v>0</v>
      </c>
      <c r="F36" s="140">
        <f t="shared" si="2"/>
        <v>0</v>
      </c>
      <c r="G36" s="140" t="s">
        <v>411</v>
      </c>
      <c r="H36" s="150"/>
      <c r="I36" s="151"/>
      <c r="J36" s="150"/>
      <c r="K36" s="150"/>
      <c r="L36" s="150"/>
      <c r="M36" s="140" t="s">
        <v>411</v>
      </c>
      <c r="N36" s="150"/>
      <c r="O36" s="151"/>
      <c r="P36" s="150"/>
      <c r="Q36" s="150"/>
      <c r="R36" s="150"/>
      <c r="S36" s="140" t="s">
        <v>411</v>
      </c>
      <c r="T36" s="150"/>
      <c r="U36" s="151"/>
      <c r="V36" s="150"/>
      <c r="W36" s="150"/>
      <c r="X36" s="150"/>
      <c r="Y36" s="140" t="s">
        <v>411</v>
      </c>
      <c r="Z36" s="150"/>
      <c r="AA36" s="151"/>
      <c r="AB36" s="150"/>
      <c r="AC36" s="150"/>
      <c r="AD36" s="150"/>
    </row>
    <row r="37" spans="1:30">
      <c r="A37" s="140" t="s">
        <v>412</v>
      </c>
      <c r="B37" s="140">
        <f t="shared" si="1"/>
        <v>0</v>
      </c>
      <c r="C37" s="149"/>
      <c r="D37" s="140">
        <f t="shared" si="2"/>
        <v>0</v>
      </c>
      <c r="E37" s="140">
        <f t="shared" si="2"/>
        <v>0</v>
      </c>
      <c r="F37" s="140">
        <f t="shared" si="2"/>
        <v>0</v>
      </c>
      <c r="G37" s="140" t="s">
        <v>412</v>
      </c>
      <c r="H37" s="150"/>
      <c r="I37" s="151"/>
      <c r="J37" s="150"/>
      <c r="K37" s="150"/>
      <c r="L37" s="150"/>
      <c r="M37" s="140" t="s">
        <v>412</v>
      </c>
      <c r="N37" s="150"/>
      <c r="O37" s="151"/>
      <c r="P37" s="150"/>
      <c r="Q37" s="150"/>
      <c r="R37" s="150"/>
      <c r="S37" s="140" t="s">
        <v>412</v>
      </c>
      <c r="T37" s="150"/>
      <c r="U37" s="151"/>
      <c r="V37" s="150"/>
      <c r="W37" s="150"/>
      <c r="X37" s="150"/>
      <c r="Y37" s="140" t="s">
        <v>412</v>
      </c>
      <c r="Z37" s="150"/>
      <c r="AA37" s="151"/>
      <c r="AB37" s="150"/>
      <c r="AC37" s="150"/>
      <c r="AD37" s="150"/>
    </row>
    <row r="38" spans="1:30">
      <c r="A38" s="140" t="s">
        <v>413</v>
      </c>
      <c r="B38" s="140">
        <f t="shared" si="1"/>
        <v>0</v>
      </c>
      <c r="C38" s="149"/>
      <c r="D38" s="140">
        <f t="shared" si="2"/>
        <v>0</v>
      </c>
      <c r="E38" s="140">
        <f t="shared" si="2"/>
        <v>0</v>
      </c>
      <c r="F38" s="140">
        <f t="shared" si="2"/>
        <v>0</v>
      </c>
      <c r="G38" s="140" t="s">
        <v>413</v>
      </c>
      <c r="H38" s="150"/>
      <c r="I38" s="151"/>
      <c r="J38" s="150"/>
      <c r="K38" s="150"/>
      <c r="L38" s="150"/>
      <c r="M38" s="140" t="s">
        <v>413</v>
      </c>
      <c r="N38" s="150"/>
      <c r="O38" s="151"/>
      <c r="P38" s="150"/>
      <c r="Q38" s="150"/>
      <c r="R38" s="150"/>
      <c r="S38" s="140" t="s">
        <v>413</v>
      </c>
      <c r="T38" s="150"/>
      <c r="U38" s="151"/>
      <c r="V38" s="150"/>
      <c r="W38" s="150"/>
      <c r="X38" s="150"/>
      <c r="Y38" s="140" t="s">
        <v>413</v>
      </c>
      <c r="Z38" s="150"/>
      <c r="AA38" s="151"/>
      <c r="AB38" s="150"/>
      <c r="AC38" s="150"/>
      <c r="AD38" s="150"/>
    </row>
    <row r="39" spans="1:30">
      <c r="A39" s="140" t="s">
        <v>421</v>
      </c>
      <c r="B39" s="140">
        <f t="shared" si="1"/>
        <v>2102</v>
      </c>
      <c r="C39" s="149"/>
      <c r="D39" s="140">
        <f t="shared" si="2"/>
        <v>701</v>
      </c>
      <c r="E39" s="140">
        <f t="shared" si="2"/>
        <v>148</v>
      </c>
      <c r="F39" s="140">
        <f t="shared" si="2"/>
        <v>164</v>
      </c>
      <c r="G39" s="140" t="s">
        <v>421</v>
      </c>
      <c r="H39" s="150">
        <v>2102</v>
      </c>
      <c r="I39" s="151">
        <v>0.21</v>
      </c>
      <c r="J39" s="150">
        <v>145</v>
      </c>
      <c r="K39" s="150">
        <v>30</v>
      </c>
      <c r="L39" s="150">
        <v>33</v>
      </c>
      <c r="M39" s="140" t="s">
        <v>421</v>
      </c>
      <c r="N39" s="150">
        <v>2102</v>
      </c>
      <c r="O39" s="151">
        <v>0.21</v>
      </c>
      <c r="P39" s="150">
        <v>162</v>
      </c>
      <c r="Q39" s="150">
        <v>34</v>
      </c>
      <c r="R39" s="150">
        <v>21</v>
      </c>
      <c r="S39" s="140" t="s">
        <v>421</v>
      </c>
      <c r="T39" s="150">
        <v>2102</v>
      </c>
      <c r="U39" s="151">
        <v>0.21</v>
      </c>
      <c r="V39" s="150">
        <v>237</v>
      </c>
      <c r="W39" s="150">
        <v>50</v>
      </c>
      <c r="X39" s="150">
        <v>48</v>
      </c>
      <c r="Y39" s="140" t="s">
        <v>421</v>
      </c>
      <c r="Z39" s="150">
        <v>2102</v>
      </c>
      <c r="AA39" s="151" t="s">
        <v>624</v>
      </c>
      <c r="AB39" s="150">
        <v>157</v>
      </c>
      <c r="AC39" s="150">
        <v>34</v>
      </c>
      <c r="AD39" s="150">
        <v>62</v>
      </c>
    </row>
    <row r="40" spans="1:30">
      <c r="A40" s="140" t="s">
        <v>422</v>
      </c>
      <c r="B40" s="140">
        <f t="shared" si="1"/>
        <v>22312</v>
      </c>
      <c r="C40" s="149"/>
      <c r="D40" s="140">
        <f t="shared" si="2"/>
        <v>8060</v>
      </c>
      <c r="E40" s="140">
        <f t="shared" si="2"/>
        <v>1703</v>
      </c>
      <c r="F40" s="140">
        <f t="shared" si="2"/>
        <v>1779</v>
      </c>
      <c r="G40" s="140" t="s">
        <v>422</v>
      </c>
      <c r="H40" s="150">
        <v>21412</v>
      </c>
      <c r="I40" s="151">
        <v>0.21</v>
      </c>
      <c r="J40" s="150">
        <v>559</v>
      </c>
      <c r="K40" s="150">
        <v>122</v>
      </c>
      <c r="L40" s="150">
        <v>154</v>
      </c>
      <c r="M40" s="140" t="s">
        <v>422</v>
      </c>
      <c r="N40" s="150">
        <v>22012</v>
      </c>
      <c r="O40" s="151">
        <v>0.21</v>
      </c>
      <c r="P40" s="150">
        <v>1801</v>
      </c>
      <c r="Q40" s="150">
        <v>378</v>
      </c>
      <c r="R40" s="150">
        <v>238</v>
      </c>
      <c r="S40" s="140" t="s">
        <v>422</v>
      </c>
      <c r="T40" s="150">
        <v>22312</v>
      </c>
      <c r="U40" s="151">
        <v>0.21</v>
      </c>
      <c r="V40" s="150">
        <v>4654</v>
      </c>
      <c r="W40" s="150">
        <v>977</v>
      </c>
      <c r="X40" s="150">
        <v>975</v>
      </c>
      <c r="Y40" s="140" t="s">
        <v>422</v>
      </c>
      <c r="Z40" s="150">
        <v>22312</v>
      </c>
      <c r="AA40" s="151" t="s">
        <v>624</v>
      </c>
      <c r="AB40" s="150">
        <v>1046</v>
      </c>
      <c r="AC40" s="150">
        <v>226</v>
      </c>
      <c r="AD40" s="150">
        <v>412</v>
      </c>
    </row>
    <row r="41" spans="1:30" s="148" customFormat="1">
      <c r="A41" s="152" t="s">
        <v>402</v>
      </c>
      <c r="B41" s="153">
        <f t="shared" si="1"/>
        <v>195399</v>
      </c>
      <c r="C41" s="154"/>
      <c r="D41" s="153">
        <f t="shared" si="2"/>
        <v>21072</v>
      </c>
      <c r="E41" s="153">
        <f t="shared" si="2"/>
        <v>4451</v>
      </c>
      <c r="F41" s="153">
        <f t="shared" si="2"/>
        <v>4499</v>
      </c>
      <c r="G41" s="152" t="s">
        <v>402</v>
      </c>
      <c r="H41" s="153">
        <f>H34+H39+H40</f>
        <v>190999</v>
      </c>
      <c r="I41" s="154"/>
      <c r="J41" s="153">
        <f>J34+J39+J40</f>
        <v>3246</v>
      </c>
      <c r="K41" s="153">
        <f>K34+K39+K40</f>
        <v>686</v>
      </c>
      <c r="L41" s="153">
        <f>L34+L39+L40</f>
        <v>688</v>
      </c>
      <c r="M41" s="152" t="s">
        <v>402</v>
      </c>
      <c r="N41" s="153">
        <f>N34+N39+N40</f>
        <v>192599</v>
      </c>
      <c r="O41" s="154"/>
      <c r="P41" s="153">
        <f>P34+P39+P40</f>
        <v>4687</v>
      </c>
      <c r="Q41" s="153">
        <f>Q34+Q39+Q40</f>
        <v>984</v>
      </c>
      <c r="R41" s="153">
        <f>R34+R39+R40</f>
        <v>788</v>
      </c>
      <c r="S41" s="152" t="s">
        <v>402</v>
      </c>
      <c r="T41" s="153">
        <f>T34+T39+T40</f>
        <v>194199</v>
      </c>
      <c r="U41" s="154"/>
      <c r="V41" s="153">
        <f>V34+V39+V40</f>
        <v>9010</v>
      </c>
      <c r="W41" s="153">
        <f>W34+W39+W40</f>
        <v>1892</v>
      </c>
      <c r="X41" s="153">
        <f>X34+X39+X40</f>
        <v>1821</v>
      </c>
      <c r="Y41" s="152" t="s">
        <v>402</v>
      </c>
      <c r="Z41" s="153">
        <f>Z34+Z39+Z40</f>
        <v>195399</v>
      </c>
      <c r="AA41" s="154"/>
      <c r="AB41" s="153">
        <f>AB34+AB39+AB40</f>
        <v>4129</v>
      </c>
      <c r="AC41" s="153">
        <f>AC34+AC39+AC40</f>
        <v>889</v>
      </c>
      <c r="AD41" s="153">
        <f>AD34+AD39+AD40</f>
        <v>1202</v>
      </c>
    </row>
    <row r="42" spans="1:30">
      <c r="A42" s="183" t="s">
        <v>423</v>
      </c>
      <c r="B42" s="184"/>
      <c r="C42" s="184"/>
      <c r="D42" s="184"/>
      <c r="E42" s="184"/>
      <c r="F42" s="185"/>
      <c r="G42" s="136" t="s">
        <v>423</v>
      </c>
      <c r="H42" s="140"/>
      <c r="I42" s="149"/>
      <c r="J42" s="140"/>
      <c r="K42" s="140"/>
      <c r="L42" s="140"/>
      <c r="M42" s="136" t="s">
        <v>423</v>
      </c>
      <c r="N42" s="140"/>
      <c r="O42" s="149"/>
      <c r="P42" s="140"/>
      <c r="Q42" s="140"/>
      <c r="R42" s="140"/>
      <c r="S42" s="136" t="s">
        <v>423</v>
      </c>
      <c r="T42" s="140"/>
      <c r="U42" s="149"/>
      <c r="V42" s="140"/>
      <c r="W42" s="140"/>
      <c r="X42" s="140"/>
      <c r="Y42" s="136" t="s">
        <v>423</v>
      </c>
      <c r="Z42" s="140"/>
      <c r="AA42" s="149"/>
      <c r="AB42" s="140"/>
      <c r="AC42" s="140"/>
      <c r="AD42" s="140"/>
    </row>
    <row r="43" spans="1:30">
      <c r="A43" s="140" t="s">
        <v>424</v>
      </c>
      <c r="B43" s="140">
        <f t="shared" si="1"/>
        <v>153040</v>
      </c>
      <c r="C43" s="149"/>
      <c r="D43" s="140">
        <f t="shared" si="2"/>
        <v>10599</v>
      </c>
      <c r="E43" s="140">
        <f t="shared" si="2"/>
        <v>5728</v>
      </c>
      <c r="F43" s="140">
        <f t="shared" si="2"/>
        <v>5625</v>
      </c>
      <c r="G43" s="140" t="s">
        <v>424</v>
      </c>
      <c r="H43" s="150">
        <v>149830</v>
      </c>
      <c r="I43" s="151">
        <v>0.54</v>
      </c>
      <c r="J43" s="150">
        <v>2201</v>
      </c>
      <c r="K43" s="150">
        <v>1188</v>
      </c>
      <c r="L43" s="150">
        <v>1116</v>
      </c>
      <c r="M43" s="140" t="s">
        <v>424</v>
      </c>
      <c r="N43" s="150">
        <v>150730</v>
      </c>
      <c r="O43" s="151">
        <v>0.54</v>
      </c>
      <c r="P43" s="150">
        <v>2344</v>
      </c>
      <c r="Q43" s="150">
        <v>1266</v>
      </c>
      <c r="R43" s="150">
        <v>1170</v>
      </c>
      <c r="S43" s="140" t="s">
        <v>424</v>
      </c>
      <c r="T43" s="150">
        <v>151980</v>
      </c>
      <c r="U43" s="151">
        <v>0.54</v>
      </c>
      <c r="V43" s="150">
        <v>3541</v>
      </c>
      <c r="W43" s="150">
        <v>1914</v>
      </c>
      <c r="X43" s="150">
        <v>1766</v>
      </c>
      <c r="Y43" s="140" t="s">
        <v>424</v>
      </c>
      <c r="Z43" s="150">
        <v>153040</v>
      </c>
      <c r="AA43" s="151" t="s">
        <v>625</v>
      </c>
      <c r="AB43" s="150">
        <v>2513</v>
      </c>
      <c r="AC43" s="150">
        <v>1360</v>
      </c>
      <c r="AD43" s="150">
        <v>1573</v>
      </c>
    </row>
    <row r="44" spans="1:30">
      <c r="A44" s="140" t="s">
        <v>425</v>
      </c>
      <c r="B44" s="140">
        <f t="shared" si="1"/>
        <v>18780</v>
      </c>
      <c r="C44" s="149"/>
      <c r="D44" s="140">
        <f t="shared" si="2"/>
        <v>7881</v>
      </c>
      <c r="E44" s="140">
        <f t="shared" si="2"/>
        <v>5781</v>
      </c>
      <c r="F44" s="140">
        <f t="shared" si="2"/>
        <v>3702</v>
      </c>
      <c r="G44" s="140" t="s">
        <v>425</v>
      </c>
      <c r="H44" s="140">
        <f>SUM(H45:H48)</f>
        <v>18060</v>
      </c>
      <c r="I44" s="140"/>
      <c r="J44" s="140">
        <f>SUM(J45:J48)</f>
        <v>585</v>
      </c>
      <c r="K44" s="140">
        <f>SUM(K45:K48)</f>
        <v>440</v>
      </c>
      <c r="L44" s="140">
        <f>SUM(L45:L48)</f>
        <v>562</v>
      </c>
      <c r="M44" s="140" t="s">
        <v>425</v>
      </c>
      <c r="N44" s="140">
        <f>SUM(N45:N48)</f>
        <v>18560</v>
      </c>
      <c r="O44" s="140"/>
      <c r="P44" s="140">
        <f>SUM(P45:P48)</f>
        <v>1784</v>
      </c>
      <c r="Q44" s="140">
        <f>SUM(Q45:Q48)</f>
        <v>1278</v>
      </c>
      <c r="R44" s="140">
        <f>SUM(R45:R48)</f>
        <v>806</v>
      </c>
      <c r="S44" s="140" t="s">
        <v>425</v>
      </c>
      <c r="T44" s="140">
        <f>SUM(T45:T48)</f>
        <v>18780</v>
      </c>
      <c r="U44" s="140"/>
      <c r="V44" s="140">
        <f>SUM(V45:V48)</f>
        <v>4463</v>
      </c>
      <c r="W44" s="140">
        <f>SUM(W45:W48)</f>
        <v>3297</v>
      </c>
      <c r="X44" s="140">
        <f>SUM(X45:X47)</f>
        <v>924</v>
      </c>
      <c r="Y44" s="140" t="s">
        <v>425</v>
      </c>
      <c r="Z44" s="140">
        <f>SUM(Z45:Z48)</f>
        <v>18780</v>
      </c>
      <c r="AA44" s="140"/>
      <c r="AB44" s="140">
        <f>SUM(AB45:AB48)</f>
        <v>1049</v>
      </c>
      <c r="AC44" s="140">
        <f>SUM(AC45:AC48)</f>
        <v>766</v>
      </c>
      <c r="AD44" s="140">
        <f>SUM(AD45:AD47)</f>
        <v>1410</v>
      </c>
    </row>
    <row r="45" spans="1:30">
      <c r="A45" s="140" t="s">
        <v>426</v>
      </c>
      <c r="B45" s="140">
        <f t="shared" si="1"/>
        <v>18780</v>
      </c>
      <c r="C45" s="149"/>
      <c r="D45" s="140">
        <f t="shared" si="2"/>
        <v>6594</v>
      </c>
      <c r="E45" s="140">
        <f t="shared" si="2"/>
        <v>4694</v>
      </c>
      <c r="F45" s="140">
        <f t="shared" si="2"/>
        <v>3702</v>
      </c>
      <c r="G45" s="140" t="s">
        <v>426</v>
      </c>
      <c r="H45" s="150">
        <v>18060</v>
      </c>
      <c r="I45" s="151">
        <v>0.71</v>
      </c>
      <c r="J45" s="150">
        <v>544</v>
      </c>
      <c r="K45" s="150">
        <v>404</v>
      </c>
      <c r="L45" s="150">
        <v>562</v>
      </c>
      <c r="M45" s="140" t="s">
        <v>426</v>
      </c>
      <c r="N45" s="150">
        <v>18560</v>
      </c>
      <c r="O45" s="151">
        <v>0.71</v>
      </c>
      <c r="P45" s="150">
        <v>1724</v>
      </c>
      <c r="Q45" s="150">
        <v>1223</v>
      </c>
      <c r="R45" s="150">
        <v>806</v>
      </c>
      <c r="S45" s="140" t="s">
        <v>426</v>
      </c>
      <c r="T45" s="150">
        <v>18780</v>
      </c>
      <c r="U45" s="151">
        <v>0.71</v>
      </c>
      <c r="V45" s="150">
        <v>3356</v>
      </c>
      <c r="W45" s="150">
        <v>2379</v>
      </c>
      <c r="X45" s="150">
        <v>924</v>
      </c>
      <c r="Y45" s="140" t="s">
        <v>426</v>
      </c>
      <c r="Z45" s="150">
        <v>18780</v>
      </c>
      <c r="AA45" s="151" t="s">
        <v>626</v>
      </c>
      <c r="AB45" s="150">
        <v>970</v>
      </c>
      <c r="AC45" s="150">
        <v>688</v>
      </c>
      <c r="AD45" s="150">
        <v>1410</v>
      </c>
    </row>
    <row r="46" spans="1:30">
      <c r="A46" s="140" t="s">
        <v>427</v>
      </c>
      <c r="B46" s="140">
        <f t="shared" si="1"/>
        <v>0</v>
      </c>
      <c r="C46" s="149"/>
      <c r="D46" s="140">
        <f t="shared" si="2"/>
        <v>1157</v>
      </c>
      <c r="E46" s="140">
        <f t="shared" si="2"/>
        <v>938</v>
      </c>
      <c r="F46" s="140">
        <f t="shared" si="2"/>
        <v>0</v>
      </c>
      <c r="G46" s="140" t="s">
        <v>427</v>
      </c>
      <c r="H46" s="150"/>
      <c r="I46" s="151">
        <v>0.81</v>
      </c>
      <c r="J46" s="150">
        <v>30</v>
      </c>
      <c r="K46" s="150">
        <v>25</v>
      </c>
      <c r="L46" s="150"/>
      <c r="M46" s="140" t="s">
        <v>427</v>
      </c>
      <c r="N46" s="150"/>
      <c r="O46" s="151">
        <v>0.81</v>
      </c>
      <c r="P46" s="150">
        <v>37</v>
      </c>
      <c r="Q46" s="150">
        <v>30</v>
      </c>
      <c r="R46" s="150"/>
      <c r="S46" s="140" t="s">
        <v>427</v>
      </c>
      <c r="T46" s="150"/>
      <c r="U46" s="151">
        <v>0.81</v>
      </c>
      <c r="V46" s="150">
        <v>1057</v>
      </c>
      <c r="W46" s="150">
        <v>856</v>
      </c>
      <c r="X46" s="150"/>
      <c r="Y46" s="140" t="s">
        <v>427</v>
      </c>
      <c r="Z46" s="150"/>
      <c r="AA46" s="151" t="s">
        <v>627</v>
      </c>
      <c r="AB46" s="150">
        <v>33</v>
      </c>
      <c r="AC46" s="150">
        <v>27</v>
      </c>
      <c r="AD46" s="150"/>
    </row>
    <row r="47" spans="1:30">
      <c r="A47" s="140" t="s">
        <v>428</v>
      </c>
      <c r="B47" s="140">
        <f t="shared" si="1"/>
        <v>0</v>
      </c>
      <c r="C47" s="149"/>
      <c r="D47" s="140">
        <f t="shared" si="2"/>
        <v>120</v>
      </c>
      <c r="E47" s="140">
        <f t="shared" si="2"/>
        <v>129</v>
      </c>
      <c r="F47" s="140">
        <f t="shared" si="2"/>
        <v>0</v>
      </c>
      <c r="G47" s="140" t="s">
        <v>428</v>
      </c>
      <c r="H47" s="150"/>
      <c r="I47" s="151">
        <v>1.07</v>
      </c>
      <c r="J47" s="150">
        <v>11</v>
      </c>
      <c r="K47" s="150">
        <v>11</v>
      </c>
      <c r="L47" s="150"/>
      <c r="M47" s="140" t="s">
        <v>428</v>
      </c>
      <c r="N47" s="150"/>
      <c r="O47" s="151">
        <v>1.07</v>
      </c>
      <c r="P47" s="150">
        <v>22</v>
      </c>
      <c r="Q47" s="150">
        <v>24</v>
      </c>
      <c r="R47" s="150"/>
      <c r="S47" s="140" t="s">
        <v>428</v>
      </c>
      <c r="T47" s="150"/>
      <c r="U47" s="151">
        <v>1.07</v>
      </c>
      <c r="V47" s="150">
        <v>42</v>
      </c>
      <c r="W47" s="150">
        <v>45</v>
      </c>
      <c r="X47" s="150"/>
      <c r="Y47" s="140" t="s">
        <v>428</v>
      </c>
      <c r="Z47" s="150"/>
      <c r="AA47" s="151" t="s">
        <v>628</v>
      </c>
      <c r="AB47" s="150">
        <v>45</v>
      </c>
      <c r="AC47" s="150">
        <v>49</v>
      </c>
      <c r="AD47" s="150"/>
    </row>
    <row r="48" spans="1:30">
      <c r="A48" s="140" t="s">
        <v>429</v>
      </c>
      <c r="B48" s="140">
        <f t="shared" si="1"/>
        <v>0</v>
      </c>
      <c r="C48" s="149"/>
      <c r="D48" s="140">
        <f>J48+P48+V48+AB48</f>
        <v>10</v>
      </c>
      <c r="E48" s="140">
        <f>K48+Q48+W48+AC48</f>
        <v>20</v>
      </c>
      <c r="F48" s="140">
        <f>L48+R48+X48+AD48</f>
        <v>0</v>
      </c>
      <c r="G48" s="140" t="s">
        <v>429</v>
      </c>
      <c r="H48" s="150"/>
      <c r="I48" s="151">
        <v>2</v>
      </c>
      <c r="J48" s="150">
        <v>0</v>
      </c>
      <c r="K48" s="150">
        <v>0</v>
      </c>
      <c r="L48" s="150"/>
      <c r="M48" s="140" t="s">
        <v>429</v>
      </c>
      <c r="N48" s="150"/>
      <c r="O48" s="151">
        <v>2</v>
      </c>
      <c r="P48" s="150">
        <v>1</v>
      </c>
      <c r="Q48" s="150">
        <v>1</v>
      </c>
      <c r="R48" s="150"/>
      <c r="S48" s="140" t="s">
        <v>429</v>
      </c>
      <c r="T48" s="150"/>
      <c r="U48" s="151">
        <v>2</v>
      </c>
      <c r="V48" s="150">
        <v>8</v>
      </c>
      <c r="W48" s="150">
        <v>17</v>
      </c>
      <c r="X48" s="150"/>
      <c r="Y48" s="140" t="s">
        <v>429</v>
      </c>
      <c r="Z48" s="150"/>
      <c r="AA48" s="151">
        <v>2</v>
      </c>
      <c r="AB48" s="150">
        <v>1</v>
      </c>
      <c r="AC48" s="150">
        <v>2</v>
      </c>
      <c r="AD48" s="150"/>
    </row>
    <row r="49" spans="1:30" s="148" customFormat="1">
      <c r="A49" s="152" t="s">
        <v>402</v>
      </c>
      <c r="B49" s="153">
        <f t="shared" si="1"/>
        <v>171820</v>
      </c>
      <c r="C49" s="154"/>
      <c r="D49" s="153">
        <f t="shared" si="2"/>
        <v>18480</v>
      </c>
      <c r="E49" s="153">
        <f t="shared" si="2"/>
        <v>11509</v>
      </c>
      <c r="F49" s="153">
        <f t="shared" si="2"/>
        <v>9327</v>
      </c>
      <c r="G49" s="152" t="s">
        <v>402</v>
      </c>
      <c r="H49" s="153">
        <v>0</v>
      </c>
      <c r="I49" s="154"/>
      <c r="J49" s="153">
        <f>J43+J44</f>
        <v>2786</v>
      </c>
      <c r="K49" s="153">
        <f>K43+K44</f>
        <v>1628</v>
      </c>
      <c r="L49" s="153">
        <f>L43+L44</f>
        <v>1678</v>
      </c>
      <c r="M49" s="152" t="s">
        <v>402</v>
      </c>
      <c r="N49" s="153">
        <f>N43+N45</f>
        <v>169290</v>
      </c>
      <c r="O49" s="154"/>
      <c r="P49" s="153">
        <f>P43+P44</f>
        <v>4128</v>
      </c>
      <c r="Q49" s="153">
        <f>Q43+Q44</f>
        <v>2544</v>
      </c>
      <c r="R49" s="153">
        <f>R43+R44</f>
        <v>1976</v>
      </c>
      <c r="S49" s="152" t="s">
        <v>402</v>
      </c>
      <c r="T49" s="153">
        <f>T43+T44</f>
        <v>170760</v>
      </c>
      <c r="U49" s="154"/>
      <c r="V49" s="153">
        <f>V43+V44</f>
        <v>8004</v>
      </c>
      <c r="W49" s="153">
        <f>W43+W44</f>
        <v>5211</v>
      </c>
      <c r="X49" s="153">
        <f>X43+X44</f>
        <v>2690</v>
      </c>
      <c r="Y49" s="152" t="s">
        <v>402</v>
      </c>
      <c r="Z49" s="153">
        <f>Z43+Z44</f>
        <v>171820</v>
      </c>
      <c r="AA49" s="154"/>
      <c r="AB49" s="153">
        <f>AB43+AB44</f>
        <v>3562</v>
      </c>
      <c r="AC49" s="153">
        <f>AC43+AC44</f>
        <v>2126</v>
      </c>
      <c r="AD49" s="153">
        <f>AD43+AD44</f>
        <v>2983</v>
      </c>
    </row>
    <row r="54" spans="1:30">
      <c r="A54" s="133" t="s">
        <v>430</v>
      </c>
      <c r="D54" s="133" t="s">
        <v>384</v>
      </c>
      <c r="G54" s="133" t="s">
        <v>430</v>
      </c>
      <c r="J54" s="133" t="s">
        <v>384</v>
      </c>
      <c r="M54" s="133" t="s">
        <v>430</v>
      </c>
      <c r="P54" s="133" t="s">
        <v>384</v>
      </c>
      <c r="S54" s="133" t="s">
        <v>430</v>
      </c>
      <c r="V54" s="133" t="s">
        <v>384</v>
      </c>
      <c r="Y54" s="133" t="s">
        <v>430</v>
      </c>
      <c r="AB54" s="133" t="s">
        <v>384</v>
      </c>
    </row>
    <row r="55" spans="1:30">
      <c r="A55" s="133" t="s">
        <v>431</v>
      </c>
      <c r="G55" s="133" t="s">
        <v>431</v>
      </c>
      <c r="M55" s="133" t="s">
        <v>431</v>
      </c>
      <c r="S55" s="133" t="s">
        <v>431</v>
      </c>
      <c r="Y55" s="133" t="s">
        <v>431</v>
      </c>
    </row>
    <row r="58" spans="1:30">
      <c r="D58" s="133" t="s">
        <v>383</v>
      </c>
      <c r="J58" s="133" t="s">
        <v>383</v>
      </c>
      <c r="P58" s="133" t="s">
        <v>383</v>
      </c>
      <c r="V58" s="133" t="s">
        <v>383</v>
      </c>
      <c r="AB58" s="133" t="s">
        <v>383</v>
      </c>
    </row>
  </sheetData>
  <mergeCells count="74">
    <mergeCell ref="M4:R4"/>
    <mergeCell ref="S4:X4"/>
    <mergeCell ref="Y4:AD4"/>
    <mergeCell ref="A5:F5"/>
    <mergeCell ref="Y5:AD5"/>
    <mergeCell ref="A4:F4"/>
    <mergeCell ref="G4:L4"/>
    <mergeCell ref="G5:L5"/>
    <mergeCell ref="M5:R5"/>
    <mergeCell ref="S5:X5"/>
    <mergeCell ref="Y3:AD3"/>
    <mergeCell ref="A1:F1"/>
    <mergeCell ref="G1:L1"/>
    <mergeCell ref="M1:R1"/>
    <mergeCell ref="S1:X1"/>
    <mergeCell ref="Y1:AD1"/>
    <mergeCell ref="A3:F3"/>
    <mergeCell ref="G3:L3"/>
    <mergeCell ref="M3:R3"/>
    <mergeCell ref="S3:X3"/>
    <mergeCell ref="AB9:AD9"/>
    <mergeCell ref="B10:C10"/>
    <mergeCell ref="N10:O10"/>
    <mergeCell ref="T10:U10"/>
    <mergeCell ref="Z10:AA10"/>
    <mergeCell ref="N9:O9"/>
    <mergeCell ref="V9:X9"/>
    <mergeCell ref="B9:C9"/>
    <mergeCell ref="D9:F9"/>
    <mergeCell ref="Z9:AA9"/>
    <mergeCell ref="P9:R9"/>
    <mergeCell ref="T9:U9"/>
    <mergeCell ref="J9:L9"/>
    <mergeCell ref="H10:I10"/>
    <mergeCell ref="H9:I9"/>
    <mergeCell ref="Z11:AA11"/>
    <mergeCell ref="B12:C12"/>
    <mergeCell ref="N12:O12"/>
    <mergeCell ref="T12:U12"/>
    <mergeCell ref="Z12:AA12"/>
    <mergeCell ref="B11:C11"/>
    <mergeCell ref="N11:O11"/>
    <mergeCell ref="T11:U11"/>
    <mergeCell ref="H11:I11"/>
    <mergeCell ref="H12:I12"/>
    <mergeCell ref="Z13:AA13"/>
    <mergeCell ref="B14:C14"/>
    <mergeCell ref="N14:O14"/>
    <mergeCell ref="T14:U14"/>
    <mergeCell ref="Z14:AA14"/>
    <mergeCell ref="B13:C13"/>
    <mergeCell ref="N13:O13"/>
    <mergeCell ref="T13:U13"/>
    <mergeCell ref="H14:I14"/>
    <mergeCell ref="H13:I13"/>
    <mergeCell ref="Z15:AA15"/>
    <mergeCell ref="B16:C16"/>
    <mergeCell ref="N16:O16"/>
    <mergeCell ref="T16:U16"/>
    <mergeCell ref="Z16:AA16"/>
    <mergeCell ref="B15:C15"/>
    <mergeCell ref="N15:O15"/>
    <mergeCell ref="T15:U15"/>
    <mergeCell ref="H15:I15"/>
    <mergeCell ref="H16:I16"/>
    <mergeCell ref="A42:F42"/>
    <mergeCell ref="A33:F33"/>
    <mergeCell ref="A29:F29"/>
    <mergeCell ref="Z17:AA17"/>
    <mergeCell ref="A19:F19"/>
    <mergeCell ref="B17:C17"/>
    <mergeCell ref="N17:O17"/>
    <mergeCell ref="T17:U17"/>
    <mergeCell ref="H17:I17"/>
  </mergeCells>
  <phoneticPr fontId="2" type="noConversion"/>
  <pageMargins left="0.48" right="0.37" top="0.98425196850393704" bottom="0.98425196850393704" header="0.51181102362204722" footer="0.51181102362204722"/>
  <pageSetup paperSize="9" scale="95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/>
  <dimension ref="A1:D39"/>
  <sheetViews>
    <sheetView tabSelected="1" topLeftCell="A4" workbookViewId="0">
      <selection activeCell="C24" sqref="C24"/>
    </sheetView>
  </sheetViews>
  <sheetFormatPr defaultRowHeight="15.75"/>
  <cols>
    <col min="1" max="1" width="54.140625" style="92" customWidth="1"/>
    <col min="2" max="2" width="15.42578125" style="92" customWidth="1"/>
    <col min="3" max="3" width="14.28515625" style="92" customWidth="1"/>
    <col min="4" max="16384" width="9.140625" style="92"/>
  </cols>
  <sheetData>
    <row r="1" spans="1:4">
      <c r="B1" s="93"/>
      <c r="C1" s="94" t="s">
        <v>387</v>
      </c>
      <c r="D1" s="93"/>
    </row>
    <row r="2" spans="1:4">
      <c r="B2" s="95"/>
      <c r="C2" s="95"/>
    </row>
    <row r="3" spans="1:4">
      <c r="B3" s="95"/>
      <c r="C3" s="95"/>
    </row>
    <row r="4" spans="1:4">
      <c r="A4" s="203" t="s">
        <v>388</v>
      </c>
      <c r="B4" s="203"/>
      <c r="C4" s="203"/>
    </row>
    <row r="5" spans="1:4">
      <c r="A5" s="203" t="s">
        <v>365</v>
      </c>
      <c r="B5" s="203"/>
      <c r="C5" s="203"/>
    </row>
    <row r="6" spans="1:4">
      <c r="A6" s="204" t="s">
        <v>618</v>
      </c>
      <c r="B6" s="204"/>
      <c r="C6" s="204"/>
    </row>
    <row r="7" spans="1:4">
      <c r="B7" s="111" t="s">
        <v>390</v>
      </c>
      <c r="C7" s="112">
        <v>12</v>
      </c>
    </row>
    <row r="13" spans="1:4" ht="47.25">
      <c r="A13" s="96" t="s">
        <v>366</v>
      </c>
      <c r="B13" s="96" t="s">
        <v>367</v>
      </c>
      <c r="C13" s="96" t="s">
        <v>368</v>
      </c>
    </row>
    <row r="14" spans="1:4">
      <c r="A14" s="205" t="s">
        <v>369</v>
      </c>
      <c r="B14" s="206"/>
      <c r="C14" s="207"/>
    </row>
    <row r="15" spans="1:4">
      <c r="A15" s="97" t="s">
        <v>370</v>
      </c>
      <c r="B15" s="98">
        <v>0.94</v>
      </c>
      <c r="C15" s="99">
        <f>(ОПР!C29-ОПР!C20)/ОПР!H25</f>
        <v>0.8499415925757674</v>
      </c>
    </row>
    <row r="16" spans="1:4">
      <c r="A16" s="97" t="s">
        <v>371</v>
      </c>
      <c r="B16" s="98">
        <v>0.94</v>
      </c>
      <c r="C16" s="100">
        <f>ОПР!C43/ОПР!H43</f>
        <v>0.95042166720726562</v>
      </c>
    </row>
    <row r="17" spans="1:3">
      <c r="A17" s="97" t="s">
        <v>372</v>
      </c>
      <c r="B17" s="98"/>
      <c r="C17" s="101">
        <f>(Баланс!C67-Баланс!C59-Баланс!C61-Баланс!C64-Баланс!C66)/(ОПР!H43/(C7*30))</f>
        <v>121.119039896205</v>
      </c>
    </row>
    <row r="18" spans="1:3">
      <c r="A18" s="102" t="s">
        <v>373</v>
      </c>
      <c r="B18" s="103">
        <v>0.89900000000000002</v>
      </c>
      <c r="C18" s="104">
        <f>(1.2*(ОПР!H11+ОПР!H20-ОПР!H21)-Баланс!C58+Баланс!D58)/(1.2*(ОПР!H11+ОПР!H20-ОПР!H21)+Баланс!D58)</f>
        <v>0.80527609647927001</v>
      </c>
    </row>
    <row r="19" spans="1:3">
      <c r="A19" s="199" t="s">
        <v>374</v>
      </c>
      <c r="B19" s="200"/>
      <c r="C19" s="201"/>
    </row>
    <row r="20" spans="1:3">
      <c r="A20" s="97" t="s">
        <v>375</v>
      </c>
      <c r="B20" s="98"/>
      <c r="C20" s="99">
        <f>ОПР!C44/(Баланс!C88-Баланс!C87)</f>
        <v>3.5972323550869593E-2</v>
      </c>
    </row>
    <row r="21" spans="1:3">
      <c r="A21" s="97" t="s">
        <v>470</v>
      </c>
      <c r="B21" s="98">
        <v>0.06</v>
      </c>
      <c r="C21" s="105">
        <f>ОПР!C44/(ОПР!H11+ОПР!H20-ОПР!H21)</f>
        <v>4.9597637744175485E-2</v>
      </c>
    </row>
    <row r="22" spans="1:3">
      <c r="A22" s="102" t="s">
        <v>376</v>
      </c>
      <c r="B22" s="103"/>
      <c r="C22" s="106">
        <f>(ОПР!H11+ОПР!H23+ОПР!H24)/(Баланс!C88-Баланс!C87)</f>
        <v>0.71395118966369353</v>
      </c>
    </row>
    <row r="23" spans="1:3">
      <c r="A23" s="199" t="s">
        <v>377</v>
      </c>
      <c r="B23" s="200"/>
      <c r="C23" s="201"/>
    </row>
    <row r="24" spans="1:3">
      <c r="A24" s="97" t="s">
        <v>378</v>
      </c>
      <c r="B24" s="98"/>
      <c r="C24" s="100">
        <f>Баланс!C86/Баланс!H72</f>
        <v>3.3591108059394044</v>
      </c>
    </row>
    <row r="25" spans="1:3">
      <c r="A25" s="102" t="s">
        <v>379</v>
      </c>
      <c r="B25" s="103"/>
      <c r="C25" s="104">
        <f>(Баланс!C86-Баланс!C56)/Баланс!H72</f>
        <v>2.9031842760278086</v>
      </c>
    </row>
    <row r="26" spans="1:3">
      <c r="A26" s="199" t="s">
        <v>380</v>
      </c>
      <c r="B26" s="200"/>
      <c r="C26" s="202"/>
    </row>
    <row r="27" spans="1:3">
      <c r="A27" s="97" t="s">
        <v>381</v>
      </c>
      <c r="B27" s="107"/>
      <c r="C27" s="108">
        <f>(ОПР!H11+ОПР!H23+ОПР!H24)/Баланс!H73</f>
        <v>1.4512988566234513</v>
      </c>
    </row>
    <row r="28" spans="1:3">
      <c r="A28" s="102" t="s">
        <v>382</v>
      </c>
      <c r="B28" s="109"/>
      <c r="C28" s="106">
        <f>Баланс!H73/(Баланс!H73+Баланс!H27)</f>
        <v>0.61427018131593636</v>
      </c>
    </row>
    <row r="29" spans="1:3">
      <c r="B29" s="95"/>
      <c r="C29" s="95"/>
    </row>
    <row r="30" spans="1:3">
      <c r="B30" s="95"/>
      <c r="C30" s="95"/>
    </row>
    <row r="31" spans="1:3">
      <c r="B31" s="95"/>
      <c r="C31" s="95"/>
    </row>
    <row r="32" spans="1:3">
      <c r="B32" s="95"/>
      <c r="C32" s="95"/>
    </row>
    <row r="33" spans="1:3">
      <c r="B33" s="95"/>
      <c r="C33" s="95"/>
    </row>
    <row r="34" spans="1:3">
      <c r="B34" s="95"/>
      <c r="C34" s="95"/>
    </row>
    <row r="35" spans="1:3">
      <c r="B35" s="95"/>
      <c r="C35" s="95"/>
    </row>
    <row r="36" spans="1:3">
      <c r="B36" s="95"/>
      <c r="C36" s="95"/>
    </row>
    <row r="37" spans="1:3">
      <c r="B37" s="95"/>
      <c r="C37" s="95"/>
    </row>
    <row r="38" spans="1:3">
      <c r="A38" s="92" t="s">
        <v>383</v>
      </c>
      <c r="B38" s="95" t="s">
        <v>384</v>
      </c>
      <c r="C38" s="95"/>
    </row>
    <row r="39" spans="1:3">
      <c r="A39" s="110" t="s">
        <v>385</v>
      </c>
      <c r="B39" s="95"/>
      <c r="C39" s="95" t="s">
        <v>386</v>
      </c>
    </row>
  </sheetData>
  <mergeCells count="7">
    <mergeCell ref="A19:C19"/>
    <mergeCell ref="A23:C23"/>
    <mergeCell ref="A26:C26"/>
    <mergeCell ref="A4:C4"/>
    <mergeCell ref="A5:C5"/>
    <mergeCell ref="A6:C6"/>
    <mergeCell ref="A14:C14"/>
  </mergeCells>
  <phoneticPr fontId="2" type="noConversion"/>
  <dataValidations count="1">
    <dataValidation type="list" allowBlank="1" showInputMessage="1" showErrorMessage="1" sqref="C7">
      <formula1>"3,6,9,12"</formula1>
    </dataValidation>
  </dataValidations>
  <pageMargins left="0.99" right="0.75" top="0.98425196850393704" bottom="0.98425196850393704" header="0.51181102362204722" footer="0.51181102362204722"/>
  <pageSetup paperSize="9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A1:K63"/>
  <sheetViews>
    <sheetView topLeftCell="A10" workbookViewId="0">
      <selection activeCell="C43" sqref="C43"/>
    </sheetView>
  </sheetViews>
  <sheetFormatPr defaultRowHeight="12.75"/>
  <cols>
    <col min="1" max="1" width="45.85546875" customWidth="1"/>
    <col min="2" max="2" width="6.42578125" style="6" customWidth="1"/>
    <col min="3" max="3" width="9.140625" style="33"/>
    <col min="5" max="5" width="2" customWidth="1"/>
    <col min="6" max="6" width="50" customWidth="1"/>
    <col min="7" max="7" width="6.5703125" style="6" customWidth="1"/>
    <col min="8" max="8" width="9.140625" style="33"/>
    <col min="9" max="9" width="10.7109375" style="33" customWidth="1"/>
  </cols>
  <sheetData>
    <row r="1" spans="1:11">
      <c r="A1" s="170" t="s">
        <v>238</v>
      </c>
      <c r="B1" s="170"/>
      <c r="C1" s="170"/>
      <c r="D1" s="170"/>
      <c r="E1" s="170"/>
      <c r="F1" s="170"/>
      <c r="G1" s="170"/>
      <c r="H1" s="170"/>
      <c r="I1" s="170"/>
    </row>
    <row r="2" spans="1:11">
      <c r="A2" s="170" t="s">
        <v>570</v>
      </c>
      <c r="B2" s="170"/>
      <c r="C2" s="170"/>
      <c r="D2" s="170"/>
      <c r="E2" s="170"/>
      <c r="F2" s="170"/>
      <c r="G2" s="170"/>
      <c r="H2" s="170"/>
      <c r="I2" s="170"/>
    </row>
    <row r="3" spans="1:11">
      <c r="A3" s="229" t="s">
        <v>502</v>
      </c>
      <c r="B3" s="229"/>
      <c r="C3" s="229"/>
      <c r="D3" s="229"/>
      <c r="E3" s="230" t="s">
        <v>620</v>
      </c>
      <c r="F3" s="231"/>
      <c r="G3" s="7"/>
      <c r="H3" s="32"/>
      <c r="I3" s="32"/>
    </row>
    <row r="5" spans="1:11" ht="13.5" thickBot="1"/>
    <row r="6" spans="1:11" ht="20.25" customHeight="1">
      <c r="A6" s="223" t="s">
        <v>239</v>
      </c>
      <c r="B6" s="225" t="s">
        <v>8</v>
      </c>
      <c r="C6" s="227" t="s">
        <v>3</v>
      </c>
      <c r="D6" s="228"/>
      <c r="F6" s="223" t="s">
        <v>240</v>
      </c>
      <c r="G6" s="225" t="s">
        <v>8</v>
      </c>
      <c r="H6" s="221" t="s">
        <v>3</v>
      </c>
      <c r="I6" s="222"/>
    </row>
    <row r="7" spans="1:11" ht="22.5">
      <c r="A7" s="224"/>
      <c r="B7" s="226"/>
      <c r="C7" s="34" t="s">
        <v>4</v>
      </c>
      <c r="D7" s="19" t="s">
        <v>5</v>
      </c>
      <c r="F7" s="224"/>
      <c r="G7" s="226"/>
      <c r="H7" s="34" t="s">
        <v>4</v>
      </c>
      <c r="I7" s="35" t="s">
        <v>5</v>
      </c>
    </row>
    <row r="8" spans="1:11" s="3" customFormat="1" ht="13.5" thickBot="1">
      <c r="A8" s="20" t="s">
        <v>6</v>
      </c>
      <c r="B8" s="21" t="s">
        <v>7</v>
      </c>
      <c r="C8" s="46">
        <v>1</v>
      </c>
      <c r="D8" s="23">
        <v>2</v>
      </c>
      <c r="F8" s="20" t="s">
        <v>6</v>
      </c>
      <c r="G8" s="21" t="s">
        <v>7</v>
      </c>
      <c r="H8" s="46">
        <v>1</v>
      </c>
      <c r="I8" s="47">
        <v>2</v>
      </c>
      <c r="K8"/>
    </row>
    <row r="9" spans="1:11">
      <c r="A9" s="17" t="s">
        <v>241</v>
      </c>
      <c r="B9" s="18"/>
      <c r="C9" s="45"/>
      <c r="D9" s="17"/>
      <c r="F9" s="17" t="s">
        <v>304</v>
      </c>
      <c r="G9" s="18"/>
      <c r="H9" s="45"/>
      <c r="I9" s="45"/>
      <c r="K9" s="3"/>
    </row>
    <row r="10" spans="1:11">
      <c r="A10" s="8" t="s">
        <v>242</v>
      </c>
      <c r="B10" s="9"/>
      <c r="C10" s="36"/>
      <c r="D10" s="8"/>
      <c r="F10" s="8" t="s">
        <v>305</v>
      </c>
      <c r="G10" s="9"/>
      <c r="H10" s="36"/>
      <c r="I10" s="36"/>
      <c r="K10" s="3"/>
    </row>
    <row r="11" spans="1:11">
      <c r="A11" s="208" t="s">
        <v>243</v>
      </c>
      <c r="B11" s="209" t="s">
        <v>244</v>
      </c>
      <c r="C11" s="210"/>
      <c r="D11" s="211"/>
      <c r="F11" s="10" t="s">
        <v>306</v>
      </c>
      <c r="G11" s="11" t="s">
        <v>307</v>
      </c>
      <c r="H11" s="39">
        <f>SUM(H12:H14)</f>
        <v>50622</v>
      </c>
      <c r="I11" s="39">
        <f>SUM(I12:I14)</f>
        <v>49488</v>
      </c>
    </row>
    <row r="12" spans="1:11">
      <c r="A12" s="208"/>
      <c r="B12" s="209"/>
      <c r="C12" s="210"/>
      <c r="D12" s="211"/>
      <c r="F12" s="10" t="s">
        <v>72</v>
      </c>
      <c r="G12" s="11" t="s">
        <v>308</v>
      </c>
      <c r="H12" s="38">
        <v>49913</v>
      </c>
      <c r="I12" s="38">
        <v>48696</v>
      </c>
    </row>
    <row r="13" spans="1:11">
      <c r="A13" s="10" t="s">
        <v>245</v>
      </c>
      <c r="B13" s="11" t="s">
        <v>246</v>
      </c>
      <c r="C13" s="10">
        <f>SUM(C14:C15)</f>
        <v>24548</v>
      </c>
      <c r="D13" s="10">
        <f>SUM(D14:D15)</f>
        <v>24295</v>
      </c>
      <c r="F13" s="10" t="s">
        <v>74</v>
      </c>
      <c r="G13" s="11" t="s">
        <v>309</v>
      </c>
      <c r="H13" s="38"/>
      <c r="I13" s="38"/>
    </row>
    <row r="14" spans="1:11">
      <c r="A14" s="10" t="s">
        <v>247</v>
      </c>
      <c r="B14" s="11" t="s">
        <v>249</v>
      </c>
      <c r="C14" s="38">
        <v>11485</v>
      </c>
      <c r="D14" s="12">
        <v>11744</v>
      </c>
      <c r="F14" s="10" t="s">
        <v>311</v>
      </c>
      <c r="G14" s="11" t="s">
        <v>310</v>
      </c>
      <c r="H14" s="38">
        <v>709</v>
      </c>
      <c r="I14" s="38">
        <v>792</v>
      </c>
    </row>
    <row r="15" spans="1:11">
      <c r="A15" s="10" t="s">
        <v>248</v>
      </c>
      <c r="B15" s="11" t="s">
        <v>250</v>
      </c>
      <c r="C15" s="38">
        <v>13063</v>
      </c>
      <c r="D15" s="12">
        <v>12551</v>
      </c>
      <c r="F15" s="10" t="s">
        <v>312</v>
      </c>
      <c r="G15" s="11" t="s">
        <v>313</v>
      </c>
      <c r="H15" s="38"/>
      <c r="I15" s="38"/>
    </row>
    <row r="16" spans="1:11">
      <c r="A16" s="10" t="s">
        <v>258</v>
      </c>
      <c r="B16" s="11" t="s">
        <v>251</v>
      </c>
      <c r="C16" s="39">
        <f>SUM(C17:C18)</f>
        <v>18625</v>
      </c>
      <c r="D16" s="10">
        <f>SUM(D17:D18)</f>
        <v>16972</v>
      </c>
      <c r="F16" s="10" t="s">
        <v>314</v>
      </c>
      <c r="G16" s="11" t="s">
        <v>315</v>
      </c>
      <c r="H16" s="38"/>
      <c r="I16" s="38"/>
    </row>
    <row r="17" spans="1:9">
      <c r="A17" s="10" t="s">
        <v>252</v>
      </c>
      <c r="B17" s="11" t="s">
        <v>253</v>
      </c>
      <c r="C17" s="38">
        <v>14009</v>
      </c>
      <c r="D17" s="12">
        <v>12931</v>
      </c>
      <c r="F17" s="208" t="s">
        <v>316</v>
      </c>
      <c r="G17" s="209" t="s">
        <v>317</v>
      </c>
      <c r="H17" s="210"/>
      <c r="I17" s="210"/>
    </row>
    <row r="18" spans="1:9">
      <c r="A18" s="10" t="s">
        <v>269</v>
      </c>
      <c r="B18" s="11" t="s">
        <v>254</v>
      </c>
      <c r="C18" s="38">
        <v>4616</v>
      </c>
      <c r="D18" s="12">
        <v>4041</v>
      </c>
      <c r="F18" s="208"/>
      <c r="G18" s="209"/>
      <c r="H18" s="210"/>
      <c r="I18" s="210"/>
    </row>
    <row r="19" spans="1:9">
      <c r="A19" s="10" t="s">
        <v>270</v>
      </c>
      <c r="B19" s="11" t="s">
        <v>255</v>
      </c>
      <c r="C19" s="38"/>
      <c r="D19" s="12"/>
      <c r="F19" s="10" t="s">
        <v>318</v>
      </c>
      <c r="G19" s="11" t="s">
        <v>319</v>
      </c>
      <c r="H19" s="38"/>
      <c r="I19" s="38"/>
    </row>
    <row r="20" spans="1:9">
      <c r="A20" s="10" t="s">
        <v>256</v>
      </c>
      <c r="B20" s="11" t="s">
        <v>257</v>
      </c>
      <c r="C20" s="40">
        <f>C21+C25</f>
        <v>4148</v>
      </c>
      <c r="D20" s="11">
        <f>D21+D25</f>
        <v>7692</v>
      </c>
      <c r="F20" s="10" t="s">
        <v>320</v>
      </c>
      <c r="G20" s="11" t="s">
        <v>321</v>
      </c>
      <c r="H20" s="38">
        <v>11014</v>
      </c>
      <c r="I20" s="38">
        <v>5246</v>
      </c>
    </row>
    <row r="21" spans="1:9">
      <c r="A21" s="208" t="s">
        <v>259</v>
      </c>
      <c r="B21" s="209" t="s">
        <v>262</v>
      </c>
      <c r="C21" s="212">
        <f>SUM(C23:C24)</f>
        <v>4148</v>
      </c>
      <c r="D21" s="212">
        <f>SUM(D23:D24)</f>
        <v>7692</v>
      </c>
      <c r="F21" s="10" t="s">
        <v>323</v>
      </c>
      <c r="G21" s="11" t="s">
        <v>322</v>
      </c>
      <c r="H21" s="38"/>
      <c r="I21" s="38">
        <v>1</v>
      </c>
    </row>
    <row r="22" spans="1:9">
      <c r="A22" s="208"/>
      <c r="B22" s="209"/>
      <c r="C22" s="212"/>
      <c r="D22" s="212"/>
      <c r="F22" s="10" t="s">
        <v>324</v>
      </c>
      <c r="G22" s="11" t="s">
        <v>325</v>
      </c>
      <c r="H22" s="38"/>
      <c r="I22" s="38"/>
    </row>
    <row r="23" spans="1:9">
      <c r="A23" s="10" t="s">
        <v>260</v>
      </c>
      <c r="B23" s="11" t="s">
        <v>263</v>
      </c>
      <c r="C23" s="38">
        <v>4128</v>
      </c>
      <c r="D23" s="38">
        <v>4552</v>
      </c>
      <c r="F23" s="10" t="s">
        <v>326</v>
      </c>
      <c r="G23" s="11" t="s">
        <v>327</v>
      </c>
      <c r="H23" s="38"/>
      <c r="I23" s="38"/>
    </row>
    <row r="24" spans="1:9">
      <c r="A24" s="10" t="s">
        <v>261</v>
      </c>
      <c r="B24" s="11" t="s">
        <v>264</v>
      </c>
      <c r="C24" s="38">
        <v>20</v>
      </c>
      <c r="D24" s="38">
        <v>3140</v>
      </c>
      <c r="F24" s="10" t="s">
        <v>328</v>
      </c>
      <c r="G24" s="11" t="s">
        <v>329</v>
      </c>
      <c r="H24" s="38">
        <v>10051</v>
      </c>
      <c r="I24" s="38"/>
    </row>
    <row r="25" spans="1:9">
      <c r="A25" s="10" t="s">
        <v>265</v>
      </c>
      <c r="B25" s="11" t="s">
        <v>266</v>
      </c>
      <c r="C25" s="38"/>
      <c r="D25" s="38"/>
      <c r="F25" s="8" t="s">
        <v>24</v>
      </c>
      <c r="G25" s="9" t="s">
        <v>330</v>
      </c>
      <c r="H25" s="36">
        <f>H11+H17+H19+H20</f>
        <v>61636</v>
      </c>
      <c r="I25" s="36">
        <f>I11+I17+I19+I20</f>
        <v>54734</v>
      </c>
    </row>
    <row r="26" spans="1:9">
      <c r="A26" s="10" t="s">
        <v>267</v>
      </c>
      <c r="B26" s="11" t="s">
        <v>268</v>
      </c>
      <c r="C26" s="38">
        <v>9214</v>
      </c>
      <c r="D26" s="38">
        <v>806</v>
      </c>
      <c r="F26" s="8" t="s">
        <v>331</v>
      </c>
      <c r="G26" s="9"/>
      <c r="H26" s="36"/>
      <c r="I26" s="36"/>
    </row>
    <row r="27" spans="1:9">
      <c r="A27" s="10" t="s">
        <v>272</v>
      </c>
      <c r="B27" s="11" t="s">
        <v>274</v>
      </c>
      <c r="C27" s="38">
        <v>8971</v>
      </c>
      <c r="D27" s="38">
        <v>535</v>
      </c>
      <c r="F27" s="208" t="s">
        <v>332</v>
      </c>
      <c r="G27" s="209" t="s">
        <v>333</v>
      </c>
      <c r="H27" s="210"/>
      <c r="I27" s="210"/>
    </row>
    <row r="28" spans="1:9">
      <c r="A28" s="10" t="s">
        <v>273</v>
      </c>
      <c r="B28" s="11" t="s">
        <v>271</v>
      </c>
      <c r="C28" s="38"/>
      <c r="D28" s="38"/>
      <c r="F28" s="208"/>
      <c r="G28" s="209"/>
      <c r="H28" s="210"/>
      <c r="I28" s="210"/>
    </row>
    <row r="29" spans="1:9">
      <c r="A29" s="8" t="s">
        <v>24</v>
      </c>
      <c r="B29" s="9" t="s">
        <v>275</v>
      </c>
      <c r="C29" s="36">
        <f>C11+C13+C16+C20+C26</f>
        <v>56535</v>
      </c>
      <c r="D29" s="36">
        <f>D11+D13+D16+D20+D26</f>
        <v>49765</v>
      </c>
      <c r="F29" s="10" t="s">
        <v>342</v>
      </c>
      <c r="G29" s="11" t="s">
        <v>334</v>
      </c>
      <c r="H29" s="38"/>
      <c r="I29" s="38"/>
    </row>
    <row r="30" spans="1:9">
      <c r="A30" s="8" t="s">
        <v>276</v>
      </c>
      <c r="B30" s="9"/>
      <c r="C30" s="36"/>
      <c r="D30" s="36"/>
      <c r="F30" s="208" t="s">
        <v>335</v>
      </c>
      <c r="G30" s="209" t="s">
        <v>336</v>
      </c>
      <c r="H30" s="210"/>
      <c r="I30" s="210"/>
    </row>
    <row r="31" spans="1:9">
      <c r="A31" s="208" t="s">
        <v>277</v>
      </c>
      <c r="B31" s="209" t="s">
        <v>278</v>
      </c>
      <c r="C31" s="211"/>
      <c r="D31" s="211"/>
      <c r="F31" s="208"/>
      <c r="G31" s="209"/>
      <c r="H31" s="210"/>
      <c r="I31" s="210"/>
    </row>
    <row r="32" spans="1:9">
      <c r="A32" s="208"/>
      <c r="B32" s="209"/>
      <c r="C32" s="211"/>
      <c r="D32" s="211"/>
      <c r="F32" s="10" t="s">
        <v>341</v>
      </c>
      <c r="G32" s="11" t="s">
        <v>337</v>
      </c>
      <c r="H32" s="38"/>
      <c r="I32" s="38"/>
    </row>
    <row r="33" spans="1:9">
      <c r="A33" s="208" t="s">
        <v>347</v>
      </c>
      <c r="B33" s="209" t="s">
        <v>279</v>
      </c>
      <c r="C33" s="211"/>
      <c r="D33" s="211"/>
      <c r="F33" s="10" t="s">
        <v>338</v>
      </c>
      <c r="G33" s="11" t="s">
        <v>339</v>
      </c>
      <c r="H33" s="38">
        <v>24</v>
      </c>
      <c r="I33" s="38">
        <v>47</v>
      </c>
    </row>
    <row r="34" spans="1:9">
      <c r="A34" s="208"/>
      <c r="B34" s="209"/>
      <c r="C34" s="211"/>
      <c r="D34" s="211"/>
      <c r="F34" s="10" t="s">
        <v>341</v>
      </c>
      <c r="G34" s="11" t="s">
        <v>340</v>
      </c>
      <c r="H34" s="38"/>
      <c r="I34" s="38"/>
    </row>
    <row r="35" spans="1:9">
      <c r="A35" s="10" t="s">
        <v>280</v>
      </c>
      <c r="B35" s="11" t="s">
        <v>281</v>
      </c>
      <c r="C35" s="38">
        <v>2068</v>
      </c>
      <c r="D35" s="38">
        <v>1603</v>
      </c>
      <c r="F35" s="208" t="s">
        <v>343</v>
      </c>
      <c r="G35" s="209" t="s">
        <v>345</v>
      </c>
      <c r="H35" s="211"/>
      <c r="I35" s="211"/>
    </row>
    <row r="36" spans="1:9">
      <c r="A36" s="10" t="s">
        <v>348</v>
      </c>
      <c r="B36" s="11" t="s">
        <v>282</v>
      </c>
      <c r="C36" s="38"/>
      <c r="D36" s="12"/>
      <c r="F36" s="208"/>
      <c r="G36" s="209"/>
      <c r="H36" s="211"/>
      <c r="I36" s="211"/>
    </row>
    <row r="37" spans="1:9">
      <c r="A37" s="208" t="s">
        <v>349</v>
      </c>
      <c r="B37" s="209" t="s">
        <v>283</v>
      </c>
      <c r="C37" s="211"/>
      <c r="D37" s="211"/>
      <c r="F37" s="208" t="s">
        <v>344</v>
      </c>
      <c r="G37" s="209" t="s">
        <v>346</v>
      </c>
      <c r="H37" s="211"/>
      <c r="I37" s="211"/>
    </row>
    <row r="38" spans="1:9">
      <c r="A38" s="208"/>
      <c r="B38" s="209"/>
      <c r="C38" s="211"/>
      <c r="D38" s="211"/>
      <c r="F38" s="208"/>
      <c r="G38" s="209"/>
      <c r="H38" s="211"/>
      <c r="I38" s="211"/>
    </row>
    <row r="39" spans="1:9">
      <c r="A39" s="8" t="s">
        <v>284</v>
      </c>
      <c r="B39" s="9" t="s">
        <v>285</v>
      </c>
      <c r="C39" s="36">
        <f>C31+C35</f>
        <v>2068</v>
      </c>
      <c r="D39" s="36">
        <f>D31+D35</f>
        <v>1603</v>
      </c>
      <c r="F39" s="8" t="s">
        <v>284</v>
      </c>
      <c r="G39" s="9" t="s">
        <v>350</v>
      </c>
      <c r="H39" s="36">
        <f>H27+H30+H33</f>
        <v>24</v>
      </c>
      <c r="I39" s="36">
        <f>I27+I30+I33</f>
        <v>47</v>
      </c>
    </row>
    <row r="40" spans="1:9">
      <c r="A40" s="8" t="s">
        <v>286</v>
      </c>
      <c r="B40" s="9" t="s">
        <v>287</v>
      </c>
      <c r="C40" s="36">
        <f>IF($H$25+$H$39-$C$29-$C$39&gt;0,$H$25+$H$39-$C$29-$C$39,0)</f>
        <v>3057</v>
      </c>
      <c r="D40" s="36">
        <f>IF($I$25+$I$39-$D$29-$D$39&gt;0,$I$25+$I$39-$D$29-$D$39,0)</f>
        <v>3413</v>
      </c>
      <c r="F40" s="8" t="s">
        <v>351</v>
      </c>
      <c r="G40" s="9" t="s">
        <v>352</v>
      </c>
      <c r="H40" s="36">
        <f>IF($H$25+$H$39-$C$29-$C$39&lt;0,-($H$25+$H$39-$C$29-$C$39),0)</f>
        <v>0</v>
      </c>
      <c r="I40" s="36">
        <f>IF($I$25+$I$39-$D$29-$D$39&lt;0,-($I$25+$I$39-$D$29-$D$39),0)</f>
        <v>0</v>
      </c>
    </row>
    <row r="41" spans="1:9">
      <c r="A41" s="8" t="s">
        <v>288</v>
      </c>
      <c r="B41" s="9" t="s">
        <v>289</v>
      </c>
      <c r="C41" s="37"/>
      <c r="D41" s="15"/>
      <c r="F41" s="8" t="s">
        <v>353</v>
      </c>
      <c r="G41" s="9" t="s">
        <v>354</v>
      </c>
      <c r="H41" s="37"/>
      <c r="I41" s="37"/>
    </row>
    <row r="42" spans="1:9">
      <c r="A42" s="10" t="s">
        <v>290</v>
      </c>
      <c r="B42" s="11" t="s">
        <v>291</v>
      </c>
      <c r="C42" s="38"/>
      <c r="D42" s="12"/>
      <c r="F42" s="10" t="s">
        <v>355</v>
      </c>
      <c r="G42" s="11" t="s">
        <v>356</v>
      </c>
      <c r="H42" s="38"/>
      <c r="I42" s="38"/>
    </row>
    <row r="43" spans="1:9">
      <c r="A43" s="8" t="s">
        <v>292</v>
      </c>
      <c r="B43" s="9" t="s">
        <v>293</v>
      </c>
      <c r="C43" s="36">
        <f>C29+C39+C41</f>
        <v>58603</v>
      </c>
      <c r="D43" s="36">
        <f>D29+D39+D41</f>
        <v>51368</v>
      </c>
      <c r="F43" s="8" t="s">
        <v>357</v>
      </c>
      <c r="G43" s="9" t="s">
        <v>358</v>
      </c>
      <c r="H43" s="36">
        <f>H25+H39+H41</f>
        <v>61660</v>
      </c>
      <c r="I43" s="36">
        <f>I25+I39+I41</f>
        <v>54781</v>
      </c>
    </row>
    <row r="44" spans="1:9">
      <c r="A44" s="8" t="s">
        <v>294</v>
      </c>
      <c r="B44" s="9" t="s">
        <v>295</v>
      </c>
      <c r="C44" s="36">
        <f>IF(H$43-C$43&gt;0,H$43-C$43,0)</f>
        <v>3057</v>
      </c>
      <c r="D44" s="36">
        <f>IF(I$43-D$43&gt;0,I$43-D$43,0)</f>
        <v>3413</v>
      </c>
      <c r="F44" s="8" t="s">
        <v>359</v>
      </c>
      <c r="G44" s="9" t="s">
        <v>362</v>
      </c>
      <c r="H44" s="36">
        <f>IF($H$43-$C$43&lt;0,-($H$43-$C$43),0)</f>
        <v>0</v>
      </c>
      <c r="I44" s="36">
        <f>IF($I$43-$D$43&lt;0,-($I$43-$D$43),0)</f>
        <v>0</v>
      </c>
    </row>
    <row r="45" spans="1:9">
      <c r="A45" s="8" t="s">
        <v>296</v>
      </c>
      <c r="B45" s="9" t="s">
        <v>297</v>
      </c>
      <c r="C45" s="37">
        <v>346</v>
      </c>
      <c r="D45" s="15">
        <v>401</v>
      </c>
      <c r="F45" s="24"/>
      <c r="G45" s="25"/>
      <c r="H45" s="49"/>
      <c r="I45" s="50"/>
    </row>
    <row r="46" spans="1:9">
      <c r="A46" s="213" t="s">
        <v>298</v>
      </c>
      <c r="B46" s="214" t="s">
        <v>299</v>
      </c>
      <c r="C46" s="215"/>
      <c r="D46" s="215"/>
      <c r="F46" s="26"/>
      <c r="G46" s="27"/>
      <c r="H46" s="41"/>
      <c r="I46" s="42"/>
    </row>
    <row r="47" spans="1:9">
      <c r="A47" s="213"/>
      <c r="B47" s="214"/>
      <c r="C47" s="215"/>
      <c r="D47" s="215"/>
      <c r="F47" s="28"/>
      <c r="G47" s="29"/>
      <c r="H47" s="43"/>
      <c r="I47" s="44"/>
    </row>
    <row r="48" spans="1:9">
      <c r="A48" s="31" t="s">
        <v>300</v>
      </c>
      <c r="B48" s="9" t="s">
        <v>301</v>
      </c>
      <c r="C48" s="36">
        <f>C44-C45-C46</f>
        <v>2711</v>
      </c>
      <c r="D48" s="36">
        <f>D44-D45-D46</f>
        <v>3012</v>
      </c>
      <c r="F48" s="8" t="s">
        <v>360</v>
      </c>
      <c r="G48" s="9" t="s">
        <v>363</v>
      </c>
      <c r="H48" s="36"/>
      <c r="I48" s="36"/>
    </row>
    <row r="49" spans="1:9">
      <c r="A49" s="31" t="s">
        <v>302</v>
      </c>
      <c r="B49" s="9" t="s">
        <v>303</v>
      </c>
      <c r="C49" s="36">
        <f>C43+C45+C46+C48</f>
        <v>61660</v>
      </c>
      <c r="D49" s="36">
        <f>D43+D45+D46+D48</f>
        <v>54781</v>
      </c>
      <c r="F49" s="8" t="s">
        <v>361</v>
      </c>
      <c r="G49" s="9" t="s">
        <v>364</v>
      </c>
      <c r="H49" s="36">
        <f>H43+H44+H48</f>
        <v>61660</v>
      </c>
      <c r="I49" s="36">
        <f>I43+I48+I44</f>
        <v>54781</v>
      </c>
    </row>
    <row r="52" spans="1:9">
      <c r="C52"/>
      <c r="F52" s="1" t="s">
        <v>233</v>
      </c>
      <c r="G52" s="217"/>
      <c r="H52" s="218"/>
      <c r="I52" s="219"/>
    </row>
    <row r="53" spans="1:9">
      <c r="B53"/>
      <c r="C53"/>
      <c r="F53" s="1"/>
    </row>
    <row r="54" spans="1:9">
      <c r="C54"/>
      <c r="F54" s="1"/>
    </row>
    <row r="55" spans="1:9">
      <c r="C55"/>
      <c r="F55" s="1"/>
    </row>
    <row r="56" spans="1:9">
      <c r="C56"/>
      <c r="F56" s="1"/>
    </row>
    <row r="57" spans="1:9">
      <c r="C57"/>
      <c r="F57" s="1" t="s">
        <v>234</v>
      </c>
      <c r="G57" s="220"/>
      <c r="H57" s="220"/>
      <c r="I57" s="220"/>
    </row>
    <row r="58" spans="1:9">
      <c r="C58"/>
      <c r="F58" s="1"/>
      <c r="G58" s="216" t="s">
        <v>236</v>
      </c>
      <c r="H58" s="216"/>
      <c r="I58" s="216"/>
    </row>
    <row r="59" spans="1:9">
      <c r="C59"/>
      <c r="F59" s="1"/>
      <c r="G59" s="48"/>
      <c r="H59" s="48"/>
      <c r="I59" s="48"/>
    </row>
    <row r="60" spans="1:9">
      <c r="C60"/>
      <c r="F60" s="1"/>
      <c r="G60" s="48"/>
      <c r="H60" s="48"/>
      <c r="I60" s="48"/>
    </row>
    <row r="61" spans="1:9">
      <c r="C61"/>
      <c r="F61" s="1"/>
      <c r="G61" s="48"/>
      <c r="H61" s="48"/>
      <c r="I61" s="48"/>
    </row>
    <row r="62" spans="1:9">
      <c r="C62"/>
      <c r="F62" s="1" t="s">
        <v>235</v>
      </c>
      <c r="G62" s="220"/>
      <c r="H62" s="220"/>
      <c r="I62" s="220"/>
    </row>
    <row r="63" spans="1:9">
      <c r="C63"/>
      <c r="G63" s="216" t="s">
        <v>237</v>
      </c>
      <c r="H63" s="216"/>
      <c r="I63" s="216"/>
    </row>
  </sheetData>
  <mergeCells count="59">
    <mergeCell ref="F17:F18"/>
    <mergeCell ref="G17:G18"/>
    <mergeCell ref="F27:F28"/>
    <mergeCell ref="A1:I1"/>
    <mergeCell ref="A2:I2"/>
    <mergeCell ref="A3:D3"/>
    <mergeCell ref="E3:F3"/>
    <mergeCell ref="G6:G7"/>
    <mergeCell ref="H6:I6"/>
    <mergeCell ref="A6:A7"/>
    <mergeCell ref="B6:B7"/>
    <mergeCell ref="C6:D6"/>
    <mergeCell ref="F6:F7"/>
    <mergeCell ref="H27:H28"/>
    <mergeCell ref="I27:I28"/>
    <mergeCell ref="H17:H18"/>
    <mergeCell ref="I17:I18"/>
    <mergeCell ref="G63:I63"/>
    <mergeCell ref="G52:I52"/>
    <mergeCell ref="G57:I57"/>
    <mergeCell ref="G58:I58"/>
    <mergeCell ref="G62:I62"/>
    <mergeCell ref="G37:G38"/>
    <mergeCell ref="H37:H38"/>
    <mergeCell ref="I37:I38"/>
    <mergeCell ref="H35:H36"/>
    <mergeCell ref="I35:I36"/>
    <mergeCell ref="H30:H31"/>
    <mergeCell ref="I30:I31"/>
    <mergeCell ref="A46:A47"/>
    <mergeCell ref="B46:B47"/>
    <mergeCell ref="C46:C47"/>
    <mergeCell ref="D46:D47"/>
    <mergeCell ref="F30:F31"/>
    <mergeCell ref="C37:C38"/>
    <mergeCell ref="D37:D38"/>
    <mergeCell ref="A33:A34"/>
    <mergeCell ref="B33:B34"/>
    <mergeCell ref="A37:A38"/>
    <mergeCell ref="B37:B38"/>
    <mergeCell ref="F37:F38"/>
    <mergeCell ref="G30:G31"/>
    <mergeCell ref="F35:F36"/>
    <mergeCell ref="G35:G36"/>
    <mergeCell ref="C21:C22"/>
    <mergeCell ref="D21:D22"/>
    <mergeCell ref="C33:C34"/>
    <mergeCell ref="D33:D34"/>
    <mergeCell ref="G27:G28"/>
    <mergeCell ref="A11:A12"/>
    <mergeCell ref="B11:B12"/>
    <mergeCell ref="C11:C12"/>
    <mergeCell ref="D11:D12"/>
    <mergeCell ref="A31:A32"/>
    <mergeCell ref="B31:B32"/>
    <mergeCell ref="C31:C32"/>
    <mergeCell ref="D31:D32"/>
    <mergeCell ref="A21:A22"/>
    <mergeCell ref="B21:B22"/>
  </mergeCells>
  <phoneticPr fontId="2" type="noConversion"/>
  <pageMargins left="0.31" right="0.19685039370078741" top="0.56000000000000005" bottom="0.53" header="0.15748031496062992" footer="0.23622047244094491"/>
  <pageSetup paperSize="9" scale="95" fitToHeight="2" orientation="landscape" blackAndWhite="1" r:id="rId1"/>
  <headerFooter alignWithMargins="0">
    <oddFooter>&amp;L&amp;P/&amp;N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6"/>
  <dimension ref="A1:I102"/>
  <sheetViews>
    <sheetView topLeftCell="A28" workbookViewId="0">
      <selection activeCell="C58" sqref="C58"/>
    </sheetView>
  </sheetViews>
  <sheetFormatPr defaultRowHeight="12.75"/>
  <cols>
    <col min="1" max="1" width="42.85546875" customWidth="1"/>
    <col min="2" max="2" width="7.5703125" style="6" customWidth="1"/>
    <col min="5" max="5" width="2" customWidth="1"/>
    <col min="6" max="6" width="45.140625" customWidth="1"/>
    <col min="7" max="7" width="7" style="6" customWidth="1"/>
    <col min="8" max="9" width="9.140625" style="33"/>
  </cols>
  <sheetData>
    <row r="1" spans="1:9">
      <c r="A1" s="170" t="s">
        <v>238</v>
      </c>
      <c r="B1" s="170"/>
      <c r="C1" s="170"/>
      <c r="D1" s="170"/>
      <c r="E1" s="170"/>
      <c r="F1" s="170"/>
      <c r="G1" s="170"/>
      <c r="H1" s="170"/>
      <c r="I1" s="170"/>
    </row>
    <row r="2" spans="1:9">
      <c r="A2" s="170" t="s">
        <v>571</v>
      </c>
      <c r="B2" s="170"/>
      <c r="C2" s="170"/>
      <c r="D2" s="170"/>
      <c r="E2" s="170"/>
      <c r="F2" s="170"/>
      <c r="G2" s="170"/>
      <c r="H2" s="170"/>
      <c r="I2" s="170"/>
    </row>
    <row r="3" spans="1:9">
      <c r="A3" s="229" t="s">
        <v>0</v>
      </c>
      <c r="B3" s="229"/>
      <c r="C3" s="229"/>
      <c r="D3" s="229"/>
      <c r="E3" s="239" t="s">
        <v>621</v>
      </c>
      <c r="F3" s="240"/>
      <c r="G3" s="7"/>
      <c r="H3" s="32"/>
      <c r="I3" s="32"/>
    </row>
    <row r="5" spans="1:9" ht="13.5" thickBot="1"/>
    <row r="6" spans="1:9" ht="24.75" customHeight="1">
      <c r="A6" s="244" t="s">
        <v>1</v>
      </c>
      <c r="B6" s="245"/>
      <c r="C6" s="245"/>
      <c r="D6" s="246"/>
      <c r="F6" s="244" t="s">
        <v>2</v>
      </c>
      <c r="G6" s="245"/>
      <c r="H6" s="245"/>
      <c r="I6" s="246"/>
    </row>
    <row r="7" spans="1:9" ht="20.25" customHeight="1">
      <c r="A7" s="224" t="s">
        <v>9</v>
      </c>
      <c r="B7" s="226" t="s">
        <v>8</v>
      </c>
      <c r="C7" s="247" t="s">
        <v>3</v>
      </c>
      <c r="D7" s="248"/>
      <c r="F7" s="224" t="s">
        <v>9</v>
      </c>
      <c r="G7" s="226" t="s">
        <v>8</v>
      </c>
      <c r="H7" s="249" t="s">
        <v>3</v>
      </c>
      <c r="I7" s="250"/>
    </row>
    <row r="8" spans="1:9" ht="22.5">
      <c r="A8" s="224"/>
      <c r="B8" s="226"/>
      <c r="C8" s="4" t="s">
        <v>4</v>
      </c>
      <c r="D8" s="19" t="s">
        <v>5</v>
      </c>
      <c r="F8" s="224"/>
      <c r="G8" s="226"/>
      <c r="H8" s="34" t="s">
        <v>4</v>
      </c>
      <c r="I8" s="35" t="s">
        <v>5</v>
      </c>
    </row>
    <row r="9" spans="1:9" s="3" customFormat="1" ht="12" thickBot="1">
      <c r="A9" s="20" t="s">
        <v>6</v>
      </c>
      <c r="B9" s="21" t="s">
        <v>7</v>
      </c>
      <c r="C9" s="22">
        <v>1</v>
      </c>
      <c r="D9" s="23">
        <v>2</v>
      </c>
      <c r="F9" s="20" t="s">
        <v>6</v>
      </c>
      <c r="G9" s="21" t="s">
        <v>7</v>
      </c>
      <c r="H9" s="46">
        <v>1</v>
      </c>
      <c r="I9" s="47">
        <v>2</v>
      </c>
    </row>
    <row r="10" spans="1:9">
      <c r="A10" s="17" t="s">
        <v>10</v>
      </c>
      <c r="B10" s="18" t="s">
        <v>11</v>
      </c>
      <c r="C10" s="17"/>
      <c r="D10" s="17"/>
      <c r="F10" s="17" t="s">
        <v>129</v>
      </c>
      <c r="G10" s="18"/>
      <c r="H10" s="45"/>
      <c r="I10" s="45"/>
    </row>
    <row r="11" spans="1:9">
      <c r="A11" s="8" t="s">
        <v>12</v>
      </c>
      <c r="B11" s="9"/>
      <c r="C11" s="8"/>
      <c r="D11" s="8"/>
      <c r="F11" s="8" t="s">
        <v>130</v>
      </c>
      <c r="G11" s="9" t="s">
        <v>131</v>
      </c>
      <c r="H11" s="37">
        <v>2228</v>
      </c>
      <c r="I11" s="37">
        <v>2228</v>
      </c>
    </row>
    <row r="12" spans="1:9">
      <c r="A12" s="8" t="s">
        <v>13</v>
      </c>
      <c r="B12" s="9"/>
      <c r="C12" s="8"/>
      <c r="D12" s="8"/>
      <c r="F12" s="8" t="s">
        <v>132</v>
      </c>
      <c r="G12" s="9" t="s">
        <v>133</v>
      </c>
      <c r="H12" s="37"/>
      <c r="I12" s="37"/>
    </row>
    <row r="13" spans="1:9">
      <c r="A13" s="10" t="s">
        <v>14</v>
      </c>
      <c r="B13" s="11" t="s">
        <v>15</v>
      </c>
      <c r="C13" s="12"/>
      <c r="D13" s="12"/>
      <c r="F13" s="8" t="s">
        <v>134</v>
      </c>
      <c r="G13" s="9" t="s">
        <v>135</v>
      </c>
      <c r="H13" s="37"/>
      <c r="I13" s="37"/>
    </row>
    <row r="14" spans="1:9" ht="13.5" customHeight="1">
      <c r="A14" s="232" t="s">
        <v>16</v>
      </c>
      <c r="B14" s="234" t="s">
        <v>17</v>
      </c>
      <c r="C14" s="236">
        <v>36282</v>
      </c>
      <c r="D14" s="236">
        <v>38452</v>
      </c>
      <c r="F14" s="208" t="s">
        <v>136</v>
      </c>
      <c r="G14" s="209" t="s">
        <v>137</v>
      </c>
      <c r="H14" s="210"/>
      <c r="I14" s="210"/>
    </row>
    <row r="15" spans="1:9">
      <c r="A15" s="241"/>
      <c r="B15" s="242"/>
      <c r="C15" s="243"/>
      <c r="D15" s="243"/>
      <c r="F15" s="208"/>
      <c r="G15" s="209"/>
      <c r="H15" s="210"/>
      <c r="I15" s="210"/>
    </row>
    <row r="16" spans="1:9">
      <c r="A16" s="233"/>
      <c r="B16" s="235"/>
      <c r="C16" s="237"/>
      <c r="D16" s="237"/>
      <c r="F16" s="8" t="s">
        <v>138</v>
      </c>
      <c r="G16" s="9"/>
      <c r="H16" s="36"/>
      <c r="I16" s="36"/>
    </row>
    <row r="17" spans="1:9">
      <c r="A17" s="10" t="s">
        <v>18</v>
      </c>
      <c r="B17" s="11" t="s">
        <v>19</v>
      </c>
      <c r="C17" s="12"/>
      <c r="D17" s="12"/>
      <c r="F17" s="10" t="s">
        <v>139</v>
      </c>
      <c r="G17" s="11" t="s">
        <v>140</v>
      </c>
      <c r="H17" s="38">
        <v>3294</v>
      </c>
      <c r="I17" s="38">
        <v>2992</v>
      </c>
    </row>
    <row r="18" spans="1:9" ht="12.75" customHeight="1">
      <c r="A18" s="232" t="s">
        <v>20</v>
      </c>
      <c r="B18" s="234" t="s">
        <v>21</v>
      </c>
      <c r="C18" s="236"/>
      <c r="D18" s="236"/>
      <c r="F18" s="10" t="s">
        <v>141</v>
      </c>
      <c r="G18" s="11" t="s">
        <v>142</v>
      </c>
      <c r="H18" s="38"/>
      <c r="I18" s="38"/>
    </row>
    <row r="19" spans="1:9">
      <c r="A19" s="233"/>
      <c r="B19" s="235"/>
      <c r="C19" s="237"/>
      <c r="D19" s="237"/>
      <c r="F19" s="10" t="s">
        <v>143</v>
      </c>
      <c r="G19" s="11" t="s">
        <v>144</v>
      </c>
      <c r="H19" s="38"/>
      <c r="I19" s="38"/>
    </row>
    <row r="20" spans="1:9">
      <c r="A20" s="10" t="s">
        <v>22</v>
      </c>
      <c r="B20" s="11" t="s">
        <v>23</v>
      </c>
      <c r="C20" s="12"/>
      <c r="D20" s="12"/>
      <c r="F20" s="10" t="s">
        <v>145</v>
      </c>
      <c r="G20" s="11" t="s">
        <v>146</v>
      </c>
      <c r="H20" s="38">
        <v>16922</v>
      </c>
      <c r="I20" s="38">
        <v>14462</v>
      </c>
    </row>
    <row r="21" spans="1:9">
      <c r="A21" s="8" t="s">
        <v>24</v>
      </c>
      <c r="B21" s="9" t="s">
        <v>25</v>
      </c>
      <c r="C21" s="8">
        <f>SUM(C13:C18)</f>
        <v>36282</v>
      </c>
      <c r="D21" s="8">
        <f>SUM(D13:D18)</f>
        <v>38452</v>
      </c>
      <c r="F21" s="8" t="s">
        <v>121</v>
      </c>
      <c r="G21" s="9" t="s">
        <v>147</v>
      </c>
      <c r="H21" s="36">
        <f>SUM(H17:H20)</f>
        <v>20216</v>
      </c>
      <c r="I21" s="36">
        <f>SUM(I17:I20)</f>
        <v>17454</v>
      </c>
    </row>
    <row r="22" spans="1:9">
      <c r="A22" s="10" t="s">
        <v>503</v>
      </c>
      <c r="B22" s="11"/>
      <c r="C22" s="10"/>
      <c r="D22" s="10"/>
      <c r="F22" s="8" t="s">
        <v>148</v>
      </c>
      <c r="G22" s="9"/>
      <c r="H22" s="36"/>
      <c r="I22" s="36"/>
    </row>
    <row r="23" spans="1:9">
      <c r="A23" s="10" t="s">
        <v>26</v>
      </c>
      <c r="B23" s="11" t="s">
        <v>27</v>
      </c>
      <c r="C23" s="13">
        <f>SUM(C24:C25)</f>
        <v>2416</v>
      </c>
      <c r="D23" s="13">
        <f>SUM(D24:D25)</f>
        <v>2625</v>
      </c>
      <c r="F23" s="10" t="s">
        <v>149</v>
      </c>
      <c r="G23" s="11" t="s">
        <v>150</v>
      </c>
      <c r="H23" s="38">
        <v>1097</v>
      </c>
      <c r="I23" s="38">
        <v>1098</v>
      </c>
    </row>
    <row r="24" spans="1:9">
      <c r="A24" s="10" t="s">
        <v>28</v>
      </c>
      <c r="B24" s="11" t="s">
        <v>29</v>
      </c>
      <c r="C24" s="12">
        <v>37</v>
      </c>
      <c r="D24" s="12">
        <v>37</v>
      </c>
      <c r="F24" s="10" t="s">
        <v>151</v>
      </c>
      <c r="G24" s="11" t="s">
        <v>152</v>
      </c>
      <c r="H24" s="38"/>
      <c r="I24" s="38"/>
    </row>
    <row r="25" spans="1:9">
      <c r="A25" s="10" t="s">
        <v>30</v>
      </c>
      <c r="B25" s="11" t="s">
        <v>31</v>
      </c>
      <c r="C25" s="12">
        <v>2379</v>
      </c>
      <c r="D25" s="12">
        <v>2588</v>
      </c>
      <c r="F25" s="8" t="s">
        <v>153</v>
      </c>
      <c r="G25" s="9" t="s">
        <v>154</v>
      </c>
      <c r="H25" s="36">
        <f>SUM(H23:H24)</f>
        <v>1097</v>
      </c>
      <c r="I25" s="36">
        <f>SUM(I23:I24)</f>
        <v>1098</v>
      </c>
    </row>
    <row r="26" spans="1:9" ht="12.75" customHeight="1">
      <c r="A26" s="232" t="s">
        <v>32</v>
      </c>
      <c r="B26" s="234" t="s">
        <v>33</v>
      </c>
      <c r="C26" s="236">
        <v>2121</v>
      </c>
      <c r="D26" s="236">
        <v>2182</v>
      </c>
      <c r="F26" s="8" t="s">
        <v>155</v>
      </c>
      <c r="G26" s="9" t="s">
        <v>156</v>
      </c>
      <c r="H26" s="37">
        <v>2711</v>
      </c>
      <c r="I26" s="37">
        <v>3012</v>
      </c>
    </row>
    <row r="27" spans="1:9">
      <c r="A27" s="233"/>
      <c r="B27" s="235"/>
      <c r="C27" s="237"/>
      <c r="D27" s="237"/>
      <c r="F27" s="8" t="s">
        <v>157</v>
      </c>
      <c r="G27" s="9" t="s">
        <v>158</v>
      </c>
      <c r="H27" s="36">
        <f>H11+H12+H13+H21+H25+H26</f>
        <v>26252</v>
      </c>
      <c r="I27" s="36">
        <f>I11+I12+I13+I21+I25+I26</f>
        <v>23792</v>
      </c>
    </row>
    <row r="28" spans="1:9">
      <c r="A28" s="10" t="s">
        <v>34</v>
      </c>
      <c r="B28" s="11" t="s">
        <v>35</v>
      </c>
      <c r="C28" s="12">
        <v>29</v>
      </c>
      <c r="D28" s="12">
        <v>32</v>
      </c>
      <c r="F28" s="8" t="s">
        <v>159</v>
      </c>
      <c r="G28" s="11"/>
      <c r="H28" s="39"/>
      <c r="I28" s="39"/>
    </row>
    <row r="29" spans="1:9">
      <c r="A29" s="232" t="s">
        <v>36</v>
      </c>
      <c r="B29" s="234" t="s">
        <v>37</v>
      </c>
      <c r="C29" s="236">
        <v>82</v>
      </c>
      <c r="D29" s="236">
        <v>818</v>
      </c>
      <c r="F29" s="16" t="s">
        <v>160</v>
      </c>
      <c r="G29" s="11" t="s">
        <v>161</v>
      </c>
      <c r="H29" s="38"/>
      <c r="I29" s="38"/>
    </row>
    <row r="30" spans="1:9">
      <c r="A30" s="233"/>
      <c r="B30" s="235"/>
      <c r="C30" s="237"/>
      <c r="D30" s="237"/>
      <c r="F30" s="16" t="s">
        <v>162</v>
      </c>
      <c r="G30" s="11" t="s">
        <v>163</v>
      </c>
      <c r="H30" s="38"/>
      <c r="I30" s="38"/>
    </row>
    <row r="31" spans="1:9">
      <c r="A31" s="10" t="s">
        <v>22</v>
      </c>
      <c r="B31" s="11" t="s">
        <v>38</v>
      </c>
      <c r="C31" s="12"/>
      <c r="D31" s="12"/>
      <c r="F31" s="16" t="s">
        <v>164</v>
      </c>
      <c r="G31" s="11" t="s">
        <v>165</v>
      </c>
      <c r="H31" s="38"/>
      <c r="I31" s="38"/>
    </row>
    <row r="32" spans="1:9">
      <c r="A32" s="14" t="s">
        <v>39</v>
      </c>
      <c r="B32" s="9" t="s">
        <v>40</v>
      </c>
      <c r="C32" s="8">
        <f>C23+C26+C28+C29</f>
        <v>4648</v>
      </c>
      <c r="D32" s="8">
        <f>D23+D26+D28+D29</f>
        <v>5657</v>
      </c>
      <c r="F32" s="16" t="s">
        <v>166</v>
      </c>
      <c r="G32" s="11" t="s">
        <v>167</v>
      </c>
      <c r="H32" s="38">
        <v>5273</v>
      </c>
      <c r="I32" s="38">
        <v>4473</v>
      </c>
    </row>
    <row r="33" spans="1:9">
      <c r="A33" s="10" t="s">
        <v>41</v>
      </c>
      <c r="B33" s="11"/>
      <c r="C33" s="10"/>
      <c r="D33" s="10"/>
      <c r="F33" s="8" t="s">
        <v>60</v>
      </c>
      <c r="G33" s="9" t="s">
        <v>168</v>
      </c>
      <c r="H33" s="36">
        <f>H29+H30+H32</f>
        <v>5273</v>
      </c>
      <c r="I33" s="36">
        <f>I29+I30+I32</f>
        <v>4473</v>
      </c>
    </row>
    <row r="34" spans="1:9">
      <c r="A34" s="10" t="s">
        <v>42</v>
      </c>
      <c r="B34" s="11" t="s">
        <v>43</v>
      </c>
      <c r="C34" s="12"/>
      <c r="D34" s="12"/>
      <c r="F34" s="8" t="s">
        <v>169</v>
      </c>
      <c r="G34" s="9"/>
      <c r="H34" s="36"/>
      <c r="I34" s="36"/>
    </row>
    <row r="35" spans="1:9">
      <c r="A35" s="10" t="s">
        <v>44</v>
      </c>
      <c r="B35" s="11" t="s">
        <v>45</v>
      </c>
      <c r="C35" s="12"/>
      <c r="D35" s="12"/>
      <c r="F35" s="238" t="s">
        <v>170</v>
      </c>
      <c r="G35" s="209" t="s">
        <v>171</v>
      </c>
      <c r="H35" s="212">
        <f>SUM(H37:H38)</f>
        <v>0</v>
      </c>
      <c r="I35" s="212">
        <f>SUM(I37:I38)</f>
        <v>0</v>
      </c>
    </row>
    <row r="36" spans="1:9">
      <c r="A36" s="232" t="s">
        <v>46</v>
      </c>
      <c r="B36" s="234" t="s">
        <v>47</v>
      </c>
      <c r="C36" s="236"/>
      <c r="D36" s="236"/>
      <c r="F36" s="238"/>
      <c r="G36" s="209"/>
      <c r="H36" s="212"/>
      <c r="I36" s="212"/>
    </row>
    <row r="37" spans="1:9">
      <c r="A37" s="233"/>
      <c r="B37" s="235"/>
      <c r="C37" s="237"/>
      <c r="D37" s="237"/>
      <c r="F37" s="30" t="s">
        <v>172</v>
      </c>
      <c r="G37" s="11" t="s">
        <v>173</v>
      </c>
      <c r="H37" s="38"/>
      <c r="I37" s="38"/>
    </row>
    <row r="38" spans="1:9">
      <c r="A38" s="232" t="s">
        <v>48</v>
      </c>
      <c r="B38" s="234" t="s">
        <v>49</v>
      </c>
      <c r="C38" s="236"/>
      <c r="D38" s="236"/>
      <c r="F38" s="30" t="s">
        <v>174</v>
      </c>
      <c r="G38" s="11" t="s">
        <v>175</v>
      </c>
      <c r="H38" s="38"/>
      <c r="I38" s="38"/>
    </row>
    <row r="39" spans="1:9">
      <c r="A39" s="233"/>
      <c r="B39" s="235"/>
      <c r="C39" s="237"/>
      <c r="D39" s="237"/>
      <c r="F39" s="30" t="s">
        <v>176</v>
      </c>
      <c r="G39" s="11" t="s">
        <v>177</v>
      </c>
      <c r="H39" s="39">
        <f>SUM(H40:H41)</f>
        <v>3594</v>
      </c>
      <c r="I39" s="39">
        <f>SUM(I40:I41)</f>
        <v>5391</v>
      </c>
    </row>
    <row r="40" spans="1:9">
      <c r="A40" s="10" t="s">
        <v>50</v>
      </c>
      <c r="B40" s="11" t="s">
        <v>51</v>
      </c>
      <c r="C40" s="12">
        <v>3008</v>
      </c>
      <c r="D40" s="12">
        <v>3008</v>
      </c>
      <c r="F40" s="30" t="s">
        <v>172</v>
      </c>
      <c r="G40" s="11" t="s">
        <v>178</v>
      </c>
      <c r="H40" s="38">
        <v>1797</v>
      </c>
      <c r="I40" s="38">
        <v>1797</v>
      </c>
    </row>
    <row r="41" spans="1:9">
      <c r="A41" s="10" t="s">
        <v>52</v>
      </c>
      <c r="B41" s="11" t="s">
        <v>53</v>
      </c>
      <c r="C41" s="12"/>
      <c r="D41" s="12"/>
      <c r="F41" s="30" t="s">
        <v>174</v>
      </c>
      <c r="G41" s="11" t="s">
        <v>179</v>
      </c>
      <c r="H41" s="38">
        <v>1797</v>
      </c>
      <c r="I41" s="38">
        <v>3594</v>
      </c>
    </row>
    <row r="42" spans="1:9">
      <c r="A42" s="10" t="s">
        <v>54</v>
      </c>
      <c r="B42" s="11" t="s">
        <v>55</v>
      </c>
      <c r="C42" s="12"/>
      <c r="D42" s="12"/>
      <c r="F42" s="30" t="s">
        <v>180</v>
      </c>
      <c r="G42" s="11" t="s">
        <v>181</v>
      </c>
      <c r="H42" s="39">
        <f>SUM(H43:H44)</f>
        <v>0</v>
      </c>
      <c r="I42" s="39">
        <f>SUM(I43:I44)</f>
        <v>0</v>
      </c>
    </row>
    <row r="43" spans="1:9">
      <c r="A43" s="8" t="s">
        <v>56</v>
      </c>
      <c r="B43" s="9" t="s">
        <v>57</v>
      </c>
      <c r="C43" s="8">
        <f>SUM(C34:C42)</f>
        <v>3008</v>
      </c>
      <c r="D43" s="8">
        <f>SUM(D34:D42)</f>
        <v>3008</v>
      </c>
      <c r="F43" s="30" t="s">
        <v>172</v>
      </c>
      <c r="G43" s="11" t="s">
        <v>182</v>
      </c>
      <c r="H43" s="38"/>
      <c r="I43" s="38"/>
    </row>
    <row r="44" spans="1:9">
      <c r="A44" s="8" t="s">
        <v>58</v>
      </c>
      <c r="B44" s="9" t="s">
        <v>59</v>
      </c>
      <c r="C44" s="15">
        <v>1907</v>
      </c>
      <c r="D44" s="15">
        <v>1895</v>
      </c>
      <c r="F44" s="30" t="s">
        <v>174</v>
      </c>
      <c r="G44" s="11" t="s">
        <v>183</v>
      </c>
      <c r="H44" s="38"/>
      <c r="I44" s="38"/>
    </row>
    <row r="45" spans="1:9">
      <c r="A45" s="8" t="s">
        <v>60</v>
      </c>
      <c r="B45" s="9" t="s">
        <v>61</v>
      </c>
      <c r="C45" s="8">
        <f>C21+C32+C43+C44</f>
        <v>45845</v>
      </c>
      <c r="D45" s="8">
        <f>D21+D32+D43+D44</f>
        <v>49012</v>
      </c>
      <c r="F45" s="30" t="s">
        <v>184</v>
      </c>
      <c r="G45" s="11" t="s">
        <v>185</v>
      </c>
      <c r="H45" s="39">
        <f>SUM(H46:H47)</f>
        <v>4405</v>
      </c>
      <c r="I45" s="39">
        <f>SUM(I46:I47)</f>
        <v>5191</v>
      </c>
    </row>
    <row r="46" spans="1:9">
      <c r="A46" s="8" t="s">
        <v>62</v>
      </c>
      <c r="B46" s="11"/>
      <c r="C46" s="10"/>
      <c r="D46" s="10"/>
      <c r="F46" s="30" t="s">
        <v>172</v>
      </c>
      <c r="G46" s="11" t="s">
        <v>186</v>
      </c>
      <c r="H46" s="38">
        <v>4405</v>
      </c>
      <c r="I46" s="38">
        <v>5191</v>
      </c>
    </row>
    <row r="47" spans="1:9">
      <c r="A47" s="8" t="s">
        <v>63</v>
      </c>
      <c r="B47" s="11"/>
      <c r="C47" s="10"/>
      <c r="D47" s="10"/>
      <c r="F47" s="30" t="s">
        <v>174</v>
      </c>
      <c r="G47" s="11" t="s">
        <v>187</v>
      </c>
      <c r="H47" s="38"/>
      <c r="I47" s="38"/>
    </row>
    <row r="48" spans="1:9">
      <c r="A48" s="16" t="s">
        <v>64</v>
      </c>
      <c r="B48" s="11" t="s">
        <v>65</v>
      </c>
      <c r="C48" s="12">
        <v>4132</v>
      </c>
      <c r="D48" s="12">
        <v>3757</v>
      </c>
      <c r="F48" s="30" t="s">
        <v>188</v>
      </c>
      <c r="G48" s="11" t="s">
        <v>189</v>
      </c>
      <c r="H48" s="39">
        <f>SUM(H49:H50)</f>
        <v>0</v>
      </c>
      <c r="I48" s="39">
        <f>SUM(I49:I50)</f>
        <v>0</v>
      </c>
    </row>
    <row r="49" spans="1:9">
      <c r="A49" s="16" t="s">
        <v>66</v>
      </c>
      <c r="B49" s="11" t="s">
        <v>67</v>
      </c>
      <c r="C49" s="12"/>
      <c r="D49" s="12"/>
      <c r="F49" s="30" t="s">
        <v>172</v>
      </c>
      <c r="G49" s="11" t="s">
        <v>190</v>
      </c>
      <c r="H49" s="38"/>
      <c r="I49" s="38"/>
    </row>
    <row r="50" spans="1:9">
      <c r="A50" s="232" t="s">
        <v>68</v>
      </c>
      <c r="B50" s="234" t="s">
        <v>69</v>
      </c>
      <c r="C50" s="236"/>
      <c r="D50" s="236"/>
      <c r="F50" s="30" t="s">
        <v>174</v>
      </c>
      <c r="G50" s="11" t="s">
        <v>191</v>
      </c>
      <c r="H50" s="38"/>
      <c r="I50" s="38"/>
    </row>
    <row r="51" spans="1:9">
      <c r="A51" s="233"/>
      <c r="B51" s="235"/>
      <c r="C51" s="237"/>
      <c r="D51" s="237"/>
      <c r="F51" s="30" t="s">
        <v>195</v>
      </c>
      <c r="G51" s="11" t="s">
        <v>192</v>
      </c>
      <c r="H51" s="39">
        <f>SUM(H52:H53)</f>
        <v>0</v>
      </c>
      <c r="I51" s="39">
        <f>SUM(I52:I53)</f>
        <v>0</v>
      </c>
    </row>
    <row r="52" spans="1:9">
      <c r="A52" s="10" t="s">
        <v>70</v>
      </c>
      <c r="B52" s="11" t="s">
        <v>71</v>
      </c>
      <c r="C52" s="13">
        <f>SUM(C53:C54)</f>
        <v>1180</v>
      </c>
      <c r="D52" s="13">
        <f>SUM(D53:D54)</f>
        <v>0</v>
      </c>
      <c r="F52" s="30" t="s">
        <v>172</v>
      </c>
      <c r="G52" s="11" t="s">
        <v>193</v>
      </c>
      <c r="H52" s="38"/>
      <c r="I52" s="38"/>
    </row>
    <row r="53" spans="1:9">
      <c r="A53" s="10" t="s">
        <v>72</v>
      </c>
      <c r="B53" s="11" t="s">
        <v>73</v>
      </c>
      <c r="C53" s="12"/>
      <c r="D53" s="12"/>
      <c r="F53" s="30" t="s">
        <v>174</v>
      </c>
      <c r="G53" s="11" t="s">
        <v>194</v>
      </c>
      <c r="H53" s="38"/>
      <c r="I53" s="38"/>
    </row>
    <row r="54" spans="1:9">
      <c r="A54" s="10" t="s">
        <v>74</v>
      </c>
      <c r="B54" s="11" t="s">
        <v>75</v>
      </c>
      <c r="C54" s="12">
        <v>1180</v>
      </c>
      <c r="D54" s="12"/>
      <c r="F54" s="208" t="s">
        <v>196</v>
      </c>
      <c r="G54" s="209" t="s">
        <v>197</v>
      </c>
      <c r="H54" s="212">
        <f>SUM(H56:H57)</f>
        <v>0</v>
      </c>
      <c r="I54" s="212">
        <f>SUM(I56:I57)</f>
        <v>0</v>
      </c>
    </row>
    <row r="55" spans="1:9">
      <c r="A55" s="10" t="s">
        <v>76</v>
      </c>
      <c r="B55" s="11" t="s">
        <v>77</v>
      </c>
      <c r="C55" s="12"/>
      <c r="D55" s="12"/>
      <c r="F55" s="208"/>
      <c r="G55" s="209"/>
      <c r="H55" s="212"/>
      <c r="I55" s="212"/>
    </row>
    <row r="56" spans="1:9">
      <c r="A56" s="8" t="s">
        <v>24</v>
      </c>
      <c r="B56" s="9" t="s">
        <v>78</v>
      </c>
      <c r="C56" s="8">
        <f>C48+C49+C52+C55</f>
        <v>5312</v>
      </c>
      <c r="D56" s="8">
        <f>D48+D49+D52+D55</f>
        <v>3757</v>
      </c>
      <c r="F56" s="30" t="s">
        <v>172</v>
      </c>
      <c r="G56" s="11" t="s">
        <v>198</v>
      </c>
      <c r="H56" s="38"/>
      <c r="I56" s="38"/>
    </row>
    <row r="57" spans="1:9">
      <c r="A57" s="10" t="s">
        <v>79</v>
      </c>
      <c r="B57" s="11"/>
      <c r="C57" s="10"/>
      <c r="D57" s="10"/>
      <c r="F57" s="30" t="s">
        <v>174</v>
      </c>
      <c r="G57" s="11" t="s">
        <v>199</v>
      </c>
      <c r="H57" s="38"/>
      <c r="I57" s="38"/>
    </row>
    <row r="58" spans="1:9">
      <c r="A58" s="10" t="s">
        <v>80</v>
      </c>
      <c r="B58" s="11" t="s">
        <v>81</v>
      </c>
      <c r="C58" s="12">
        <v>17141</v>
      </c>
      <c r="D58" s="12">
        <v>14064</v>
      </c>
      <c r="F58" s="30" t="s">
        <v>200</v>
      </c>
      <c r="G58" s="11" t="s">
        <v>201</v>
      </c>
      <c r="H58" s="39">
        <f>SUM(H59:H60)</f>
        <v>45458</v>
      </c>
      <c r="I58" s="39">
        <f>SUM(I59:I60)</f>
        <v>45502</v>
      </c>
    </row>
    <row r="59" spans="1:9">
      <c r="A59" s="10" t="s">
        <v>82</v>
      </c>
      <c r="B59" s="11" t="s">
        <v>83</v>
      </c>
      <c r="C59" s="12"/>
      <c r="D59" s="12"/>
      <c r="F59" s="30" t="s">
        <v>172</v>
      </c>
      <c r="G59" s="11" t="s">
        <v>202</v>
      </c>
      <c r="H59" s="38">
        <v>5449</v>
      </c>
      <c r="I59" s="38">
        <v>4760</v>
      </c>
    </row>
    <row r="60" spans="1:9">
      <c r="A60" s="10" t="s">
        <v>84</v>
      </c>
      <c r="B60" s="11" t="s">
        <v>85</v>
      </c>
      <c r="C60" s="12"/>
      <c r="D60" s="12"/>
      <c r="F60" s="30" t="s">
        <v>174</v>
      </c>
      <c r="G60" s="11" t="s">
        <v>203</v>
      </c>
      <c r="H60" s="38">
        <v>40009</v>
      </c>
      <c r="I60" s="38">
        <v>40742</v>
      </c>
    </row>
    <row r="61" spans="1:9">
      <c r="A61" s="10" t="s">
        <v>82</v>
      </c>
      <c r="B61" s="11" t="s">
        <v>86</v>
      </c>
      <c r="C61" s="12"/>
      <c r="D61" s="12"/>
      <c r="F61" s="30" t="s">
        <v>204</v>
      </c>
      <c r="G61" s="11"/>
      <c r="H61" s="39"/>
      <c r="I61" s="39"/>
    </row>
    <row r="62" spans="1:9">
      <c r="A62" s="232" t="s">
        <v>87</v>
      </c>
      <c r="B62" s="234" t="s">
        <v>88</v>
      </c>
      <c r="C62" s="236"/>
      <c r="D62" s="236"/>
      <c r="F62" s="30" t="s">
        <v>205</v>
      </c>
      <c r="G62" s="11" t="s">
        <v>206</v>
      </c>
      <c r="H62" s="39">
        <f>SUM(H63:H64)</f>
        <v>3865</v>
      </c>
      <c r="I62" s="39">
        <f>SUM(I63:I64)</f>
        <v>3347</v>
      </c>
    </row>
    <row r="63" spans="1:9">
      <c r="A63" s="233"/>
      <c r="B63" s="235"/>
      <c r="C63" s="237"/>
      <c r="D63" s="237"/>
      <c r="F63" s="30" t="s">
        <v>207</v>
      </c>
      <c r="G63" s="11" t="s">
        <v>209</v>
      </c>
      <c r="H63" s="38">
        <v>1806</v>
      </c>
      <c r="I63" s="38">
        <v>1615</v>
      </c>
    </row>
    <row r="64" spans="1:9">
      <c r="A64" s="10" t="s">
        <v>82</v>
      </c>
      <c r="B64" s="11" t="s">
        <v>89</v>
      </c>
      <c r="C64" s="12"/>
      <c r="D64" s="12"/>
      <c r="F64" s="30" t="s">
        <v>208</v>
      </c>
      <c r="G64" s="11" t="s">
        <v>210</v>
      </c>
      <c r="H64" s="38">
        <v>2059</v>
      </c>
      <c r="I64" s="38">
        <v>1732</v>
      </c>
    </row>
    <row r="65" spans="1:9">
      <c r="A65" s="10" t="s">
        <v>90</v>
      </c>
      <c r="B65" s="11" t="s">
        <v>91</v>
      </c>
      <c r="C65" s="12">
        <v>3604</v>
      </c>
      <c r="D65" s="12">
        <v>2014</v>
      </c>
      <c r="F65" s="30" t="s">
        <v>211</v>
      </c>
      <c r="G65" s="11" t="s">
        <v>212</v>
      </c>
      <c r="H65" s="39">
        <f>SUM(H66:H67)</f>
        <v>709</v>
      </c>
      <c r="I65" s="39">
        <f>SUM(I66:I67)</f>
        <v>624</v>
      </c>
    </row>
    <row r="66" spans="1:9">
      <c r="A66" s="10" t="s">
        <v>82</v>
      </c>
      <c r="B66" s="11" t="s">
        <v>92</v>
      </c>
      <c r="C66" s="12"/>
      <c r="D66" s="12"/>
      <c r="F66" s="30" t="s">
        <v>207</v>
      </c>
      <c r="G66" s="11" t="s">
        <v>213</v>
      </c>
      <c r="H66" s="38">
        <v>709</v>
      </c>
      <c r="I66" s="38">
        <v>624</v>
      </c>
    </row>
    <row r="67" spans="1:9">
      <c r="A67" s="14" t="s">
        <v>39</v>
      </c>
      <c r="B67" s="9" t="s">
        <v>93</v>
      </c>
      <c r="C67" s="8">
        <f>C58+C60+C62+C65</f>
        <v>20745</v>
      </c>
      <c r="D67" s="8">
        <f>D58+D60+D62+D65</f>
        <v>16078</v>
      </c>
      <c r="F67" s="30" t="s">
        <v>208</v>
      </c>
      <c r="G67" s="11" t="s">
        <v>214</v>
      </c>
      <c r="H67" s="38"/>
      <c r="I67" s="38"/>
    </row>
    <row r="68" spans="1:9">
      <c r="A68" s="10" t="s">
        <v>94</v>
      </c>
      <c r="B68" s="11"/>
      <c r="C68" s="10"/>
      <c r="D68" s="10"/>
      <c r="F68" s="30" t="s">
        <v>215</v>
      </c>
      <c r="G68" s="11" t="s">
        <v>216</v>
      </c>
      <c r="H68" s="39">
        <f>SUM(H69:H70)</f>
        <v>341</v>
      </c>
      <c r="I68" s="39">
        <f>SUM(I69:I70)</f>
        <v>502</v>
      </c>
    </row>
    <row r="69" spans="1:9">
      <c r="A69" s="10" t="s">
        <v>42</v>
      </c>
      <c r="B69" s="11" t="s">
        <v>95</v>
      </c>
      <c r="C69" s="12"/>
      <c r="D69" s="12"/>
      <c r="F69" s="30" t="s">
        <v>207</v>
      </c>
      <c r="G69" s="11" t="s">
        <v>217</v>
      </c>
      <c r="H69" s="38">
        <v>341</v>
      </c>
      <c r="I69" s="38">
        <v>502</v>
      </c>
    </row>
    <row r="70" spans="1:9">
      <c r="A70" s="10" t="s">
        <v>54</v>
      </c>
      <c r="B70" s="11" t="s">
        <v>96</v>
      </c>
      <c r="C70" s="12"/>
      <c r="D70" s="12"/>
      <c r="F70" s="30" t="s">
        <v>208</v>
      </c>
      <c r="G70" s="11" t="s">
        <v>218</v>
      </c>
      <c r="H70" s="38"/>
      <c r="I70" s="38"/>
    </row>
    <row r="71" spans="1:9">
      <c r="A71" s="10" t="s">
        <v>97</v>
      </c>
      <c r="B71" s="11" t="s">
        <v>98</v>
      </c>
      <c r="C71" s="12"/>
      <c r="D71" s="12"/>
      <c r="F71" s="31" t="s">
        <v>123</v>
      </c>
      <c r="G71" s="9" t="s">
        <v>219</v>
      </c>
      <c r="H71" s="36">
        <f>H35+H39+H42+H45+H48+H51+H54+H58</f>
        <v>53457</v>
      </c>
      <c r="I71" s="36">
        <f>I35+I39+I42+I45+I48+I51+I54+I58</f>
        <v>56084</v>
      </c>
    </row>
    <row r="72" spans="1:9">
      <c r="A72" s="8" t="s">
        <v>56</v>
      </c>
      <c r="B72" s="9" t="s">
        <v>99</v>
      </c>
      <c r="C72" s="8">
        <f>SUM(C69:C71)</f>
        <v>0</v>
      </c>
      <c r="D72" s="8">
        <f>SUM(D69:D71)</f>
        <v>0</v>
      </c>
      <c r="F72" s="30" t="s">
        <v>220</v>
      </c>
      <c r="G72" s="11" t="s">
        <v>222</v>
      </c>
      <c r="H72" s="39">
        <f>H37+H40+H43+H46+H49+H52+H56+H59</f>
        <v>11651</v>
      </c>
      <c r="I72" s="39">
        <f>I37+I40+I43+I46+I49+I52+I56+I59</f>
        <v>11748</v>
      </c>
    </row>
    <row r="73" spans="1:9">
      <c r="A73" s="8" t="s">
        <v>100</v>
      </c>
      <c r="B73" s="11"/>
      <c r="C73" s="10"/>
      <c r="D73" s="10"/>
      <c r="F73" s="30" t="s">
        <v>221</v>
      </c>
      <c r="G73" s="11" t="s">
        <v>223</v>
      </c>
      <c r="H73" s="39">
        <f>H38+H41+H44+H47+H50+H53+H57+H60</f>
        <v>41806</v>
      </c>
      <c r="I73" s="39">
        <f>I38+I41+I44+I47+I50+I53+I57+I60</f>
        <v>44336</v>
      </c>
    </row>
    <row r="74" spans="1:9">
      <c r="A74" s="10" t="s">
        <v>101</v>
      </c>
      <c r="B74" s="11" t="s">
        <v>102</v>
      </c>
      <c r="C74" s="10">
        <f>SUM(C75:C79)</f>
        <v>13080</v>
      </c>
      <c r="D74" s="10">
        <f>SUM(D75:D79)</f>
        <v>15502</v>
      </c>
      <c r="F74" s="31" t="s">
        <v>224</v>
      </c>
      <c r="G74" s="9"/>
      <c r="H74" s="36"/>
      <c r="I74" s="36"/>
    </row>
    <row r="75" spans="1:9">
      <c r="A75" s="10" t="s">
        <v>103</v>
      </c>
      <c r="B75" s="11" t="s">
        <v>104</v>
      </c>
      <c r="C75" s="12">
        <v>2</v>
      </c>
      <c r="D75" s="12">
        <v>2</v>
      </c>
      <c r="F75" s="30" t="s">
        <v>226</v>
      </c>
      <c r="G75" s="11" t="s">
        <v>227</v>
      </c>
      <c r="H75" s="38"/>
      <c r="I75" s="38"/>
    </row>
    <row r="76" spans="1:9">
      <c r="A76" s="10" t="s">
        <v>105</v>
      </c>
      <c r="B76" s="11" t="s">
        <v>106</v>
      </c>
      <c r="C76" s="12"/>
      <c r="D76" s="12"/>
      <c r="F76" s="30" t="s">
        <v>228</v>
      </c>
      <c r="G76" s="11" t="s">
        <v>229</v>
      </c>
      <c r="H76" s="38"/>
      <c r="I76" s="38"/>
    </row>
    <row r="77" spans="1:9">
      <c r="A77" s="10" t="s">
        <v>107</v>
      </c>
      <c r="B77" s="11" t="s">
        <v>108</v>
      </c>
      <c r="C77" s="12">
        <v>13078</v>
      </c>
      <c r="D77" s="12">
        <v>15500</v>
      </c>
      <c r="F77" s="8" t="s">
        <v>232</v>
      </c>
      <c r="G77" s="9" t="s">
        <v>225</v>
      </c>
      <c r="H77" s="36">
        <f>SUM(H75:H76)</f>
        <v>0</v>
      </c>
      <c r="I77" s="36">
        <f>SUM(I75:I76)</f>
        <v>0</v>
      </c>
    </row>
    <row r="78" spans="1:9">
      <c r="A78" s="10" t="s">
        <v>109</v>
      </c>
      <c r="B78" s="11" t="s">
        <v>110</v>
      </c>
      <c r="C78" s="12"/>
      <c r="D78" s="12"/>
      <c r="F78" s="26"/>
      <c r="G78" s="27"/>
      <c r="H78" s="41"/>
      <c r="I78" s="42"/>
    </row>
    <row r="79" spans="1:9">
      <c r="A79" s="10" t="s">
        <v>111</v>
      </c>
      <c r="B79" s="11" t="s">
        <v>112</v>
      </c>
      <c r="C79" s="12"/>
      <c r="D79" s="12"/>
      <c r="F79" s="26"/>
      <c r="G79" s="27"/>
      <c r="H79" s="41"/>
      <c r="I79" s="42"/>
    </row>
    <row r="80" spans="1:9">
      <c r="A80" s="10" t="s">
        <v>113</v>
      </c>
      <c r="B80" s="11" t="s">
        <v>114</v>
      </c>
      <c r="C80" s="10">
        <f>SUM(C81:C84)</f>
        <v>0</v>
      </c>
      <c r="D80" s="10">
        <f>SUM(D81:D84)</f>
        <v>0</v>
      </c>
      <c r="F80" s="26"/>
      <c r="G80" s="27"/>
      <c r="H80" s="41"/>
      <c r="I80" s="42"/>
    </row>
    <row r="81" spans="1:9">
      <c r="A81" s="10" t="s">
        <v>103</v>
      </c>
      <c r="B81" s="11" t="s">
        <v>115</v>
      </c>
      <c r="C81" s="12"/>
      <c r="D81" s="12"/>
      <c r="F81" s="26"/>
      <c r="G81" s="27"/>
      <c r="H81" s="41"/>
      <c r="I81" s="42"/>
    </row>
    <row r="82" spans="1:9">
      <c r="A82" s="10" t="s">
        <v>105</v>
      </c>
      <c r="B82" s="11" t="s">
        <v>116</v>
      </c>
      <c r="C82" s="12"/>
      <c r="D82" s="12"/>
      <c r="F82" s="26"/>
      <c r="G82" s="27"/>
      <c r="H82" s="41"/>
      <c r="I82" s="42"/>
    </row>
    <row r="83" spans="1:9">
      <c r="A83" s="10" t="s">
        <v>117</v>
      </c>
      <c r="B83" s="11" t="s">
        <v>118</v>
      </c>
      <c r="C83" s="12"/>
      <c r="D83" s="12"/>
      <c r="F83" s="26"/>
      <c r="G83" s="27"/>
      <c r="H83" s="41"/>
      <c r="I83" s="42"/>
    </row>
    <row r="84" spans="1:9">
      <c r="A84" s="10" t="s">
        <v>119</v>
      </c>
      <c r="B84" s="11" t="s">
        <v>120</v>
      </c>
      <c r="C84" s="12"/>
      <c r="D84" s="12"/>
      <c r="F84" s="26"/>
      <c r="G84" s="27"/>
      <c r="H84" s="41"/>
      <c r="I84" s="42"/>
    </row>
    <row r="85" spans="1:9">
      <c r="A85" s="8" t="s">
        <v>121</v>
      </c>
      <c r="B85" s="9" t="s">
        <v>122</v>
      </c>
      <c r="C85" s="8">
        <f>C74+C80</f>
        <v>13080</v>
      </c>
      <c r="D85" s="8">
        <f>D74+D80</f>
        <v>15502</v>
      </c>
      <c r="F85" s="26"/>
      <c r="G85" s="27"/>
      <c r="H85" s="41"/>
      <c r="I85" s="42"/>
    </row>
    <row r="86" spans="1:9">
      <c r="A86" s="8" t="s">
        <v>123</v>
      </c>
      <c r="B86" s="9" t="s">
        <v>124</v>
      </c>
      <c r="C86" s="8">
        <f>C56+C67+C72+C85</f>
        <v>39137</v>
      </c>
      <c r="D86" s="8">
        <f>D56+D67+D72+D85</f>
        <v>35337</v>
      </c>
      <c r="F86" s="26"/>
      <c r="G86" s="27"/>
      <c r="H86" s="41"/>
      <c r="I86" s="42"/>
    </row>
    <row r="87" spans="1:9">
      <c r="A87" s="10" t="s">
        <v>125</v>
      </c>
      <c r="B87" s="11" t="s">
        <v>126</v>
      </c>
      <c r="C87" s="10"/>
      <c r="D87" s="10"/>
      <c r="F87" s="28"/>
      <c r="G87" s="29"/>
      <c r="H87" s="43"/>
      <c r="I87" s="44"/>
    </row>
    <row r="88" spans="1:9">
      <c r="A88" s="8" t="s">
        <v>127</v>
      </c>
      <c r="B88" s="9" t="s">
        <v>128</v>
      </c>
      <c r="C88" s="8">
        <f>C10+C45+C86+C87</f>
        <v>84982</v>
      </c>
      <c r="D88" s="8">
        <f>D10+D45+D86+D87</f>
        <v>84349</v>
      </c>
      <c r="F88" s="31" t="s">
        <v>230</v>
      </c>
      <c r="G88" s="9" t="s">
        <v>231</v>
      </c>
      <c r="H88" s="36">
        <f>H27+H33+H71+H77</f>
        <v>84982</v>
      </c>
      <c r="I88" s="36">
        <f>I27+I33+I71+I77</f>
        <v>84349</v>
      </c>
    </row>
    <row r="91" spans="1:9">
      <c r="F91" s="1" t="s">
        <v>233</v>
      </c>
      <c r="G91" s="217"/>
      <c r="H91" s="218"/>
      <c r="I91" s="219"/>
    </row>
    <row r="92" spans="1:9">
      <c r="F92" s="1"/>
    </row>
    <row r="93" spans="1:9">
      <c r="F93" s="1"/>
    </row>
    <row r="94" spans="1:9">
      <c r="F94" s="1"/>
    </row>
    <row r="95" spans="1:9">
      <c r="F95" s="1"/>
    </row>
    <row r="96" spans="1:9">
      <c r="F96" s="1" t="s">
        <v>234</v>
      </c>
      <c r="G96" s="220"/>
      <c r="H96" s="220"/>
      <c r="I96" s="220"/>
    </row>
    <row r="97" spans="6:9">
      <c r="F97" s="1"/>
      <c r="G97" s="216" t="s">
        <v>236</v>
      </c>
      <c r="H97" s="216"/>
      <c r="I97" s="216"/>
    </row>
    <row r="98" spans="6:9">
      <c r="F98" s="1"/>
      <c r="G98" s="48"/>
      <c r="H98" s="48"/>
      <c r="I98" s="48"/>
    </row>
    <row r="99" spans="6:9">
      <c r="F99" s="1"/>
      <c r="G99" s="48"/>
      <c r="H99" s="48"/>
      <c r="I99" s="48"/>
    </row>
    <row r="100" spans="6:9">
      <c r="F100" s="1"/>
      <c r="G100" s="48"/>
      <c r="H100" s="48"/>
      <c r="I100" s="48"/>
    </row>
    <row r="101" spans="6:9">
      <c r="F101" s="1" t="s">
        <v>235</v>
      </c>
      <c r="G101" s="220"/>
      <c r="H101" s="220"/>
      <c r="I101" s="220"/>
    </row>
    <row r="102" spans="6:9">
      <c r="G102" s="216" t="s">
        <v>237</v>
      </c>
      <c r="H102" s="216"/>
      <c r="I102" s="216"/>
    </row>
  </sheetData>
  <mergeCells count="61">
    <mergeCell ref="G7:G8"/>
    <mergeCell ref="H7:I7"/>
    <mergeCell ref="A2:I2"/>
    <mergeCell ref="A3:D3"/>
    <mergeCell ref="E3:F3"/>
    <mergeCell ref="A14:A16"/>
    <mergeCell ref="B14:B16"/>
    <mergeCell ref="C14:C16"/>
    <mergeCell ref="D14:D16"/>
    <mergeCell ref="F14:F15"/>
    <mergeCell ref="G14:G15"/>
    <mergeCell ref="H14:H15"/>
    <mergeCell ref="A6:D6"/>
    <mergeCell ref="F6:I6"/>
    <mergeCell ref="A7:A8"/>
    <mergeCell ref="B7:B8"/>
    <mergeCell ref="C7:D7"/>
    <mergeCell ref="F7:F8"/>
    <mergeCell ref="A18:A19"/>
    <mergeCell ref="B18:B19"/>
    <mergeCell ref="C18:C19"/>
    <mergeCell ref="D18:D19"/>
    <mergeCell ref="A26:A27"/>
    <mergeCell ref="B26:B27"/>
    <mergeCell ref="C26:C27"/>
    <mergeCell ref="D26:D27"/>
    <mergeCell ref="A50:A51"/>
    <mergeCell ref="B50:B51"/>
    <mergeCell ref="C50:C51"/>
    <mergeCell ref="D50:D51"/>
    <mergeCell ref="A29:A30"/>
    <mergeCell ref="B29:B30"/>
    <mergeCell ref="C29:C30"/>
    <mergeCell ref="D29:D30"/>
    <mergeCell ref="A36:A37"/>
    <mergeCell ref="B36:B37"/>
    <mergeCell ref="C36:C37"/>
    <mergeCell ref="D36:D37"/>
    <mergeCell ref="G35:G36"/>
    <mergeCell ref="H35:H36"/>
    <mergeCell ref="I35:I36"/>
    <mergeCell ref="A38:A39"/>
    <mergeCell ref="B38:B39"/>
    <mergeCell ref="C38:C39"/>
    <mergeCell ref="D38:D39"/>
    <mergeCell ref="G102:I102"/>
    <mergeCell ref="A1:I1"/>
    <mergeCell ref="G91:I91"/>
    <mergeCell ref="G96:I96"/>
    <mergeCell ref="G101:I101"/>
    <mergeCell ref="G97:I97"/>
    <mergeCell ref="F54:F55"/>
    <mergeCell ref="G54:G55"/>
    <mergeCell ref="H54:H55"/>
    <mergeCell ref="I54:I55"/>
    <mergeCell ref="A62:A63"/>
    <mergeCell ref="B62:B63"/>
    <mergeCell ref="C62:C63"/>
    <mergeCell ref="D62:D63"/>
    <mergeCell ref="I14:I15"/>
    <mergeCell ref="F35:F36"/>
  </mergeCells>
  <phoneticPr fontId="2" type="noConversion"/>
  <pageMargins left="0.34" right="0.2" top="0.3" bottom="0.45" header="0.17" footer="0.17"/>
  <pageSetup paperSize="9" orientation="landscape" blackAndWhite="1" r:id="rId1"/>
  <headerFooter alignWithMargins="0">
    <oddFooter>&amp;L&amp;P/&amp;N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7"/>
  <dimension ref="A1:J32"/>
  <sheetViews>
    <sheetView workbookViewId="0">
      <selection activeCell="B22" sqref="B22"/>
    </sheetView>
  </sheetViews>
  <sheetFormatPr defaultRowHeight="12.75"/>
  <cols>
    <col min="1" max="1" width="65.28515625" customWidth="1"/>
    <col min="2" max="2" width="11.5703125" customWidth="1"/>
    <col min="3" max="4" width="9.85546875" customWidth="1"/>
    <col min="5" max="5" width="11" customWidth="1"/>
    <col min="7" max="7" width="10.85546875" customWidth="1"/>
    <col min="10" max="10" width="15.5703125" bestFit="1" customWidth="1"/>
  </cols>
  <sheetData>
    <row r="1" spans="1:10">
      <c r="A1" s="170" t="s">
        <v>471</v>
      </c>
      <c r="B1" s="170"/>
      <c r="C1" s="170"/>
      <c r="D1" s="170"/>
      <c r="E1" s="170"/>
      <c r="F1" s="170"/>
      <c r="G1" s="170"/>
    </row>
    <row r="2" spans="1:10">
      <c r="A2" s="257" t="s">
        <v>472</v>
      </c>
      <c r="B2" s="257"/>
      <c r="C2" s="257"/>
      <c r="D2" s="257"/>
      <c r="E2" s="257"/>
      <c r="F2" s="257"/>
      <c r="G2" s="257"/>
    </row>
    <row r="3" spans="1:10">
      <c r="A3" s="258" t="s">
        <v>622</v>
      </c>
      <c r="B3" s="258"/>
      <c r="C3" s="258"/>
      <c r="D3" s="258"/>
      <c r="E3" s="258"/>
      <c r="F3" s="258"/>
      <c r="G3" s="258"/>
    </row>
    <row r="4" spans="1:10" ht="13.5" thickBot="1">
      <c r="G4" s="2" t="s">
        <v>473</v>
      </c>
    </row>
    <row r="5" spans="1:10" s="51" customFormat="1" ht="15" customHeight="1">
      <c r="A5" s="259" t="s">
        <v>474</v>
      </c>
      <c r="B5" s="261" t="s">
        <v>475</v>
      </c>
      <c r="C5" s="261"/>
      <c r="D5" s="261"/>
      <c r="E5" s="261" t="s">
        <v>476</v>
      </c>
      <c r="F5" s="261"/>
      <c r="G5" s="262"/>
    </row>
    <row r="6" spans="1:10" s="51" customFormat="1" ht="27" customHeight="1" thickBot="1">
      <c r="A6" s="260"/>
      <c r="B6" s="61" t="s">
        <v>477</v>
      </c>
      <c r="C6" s="61" t="s">
        <v>478</v>
      </c>
      <c r="D6" s="61" t="s">
        <v>479</v>
      </c>
      <c r="E6" s="61" t="s">
        <v>477</v>
      </c>
      <c r="F6" s="61" t="s">
        <v>478</v>
      </c>
      <c r="G6" s="62" t="s">
        <v>479</v>
      </c>
    </row>
    <row r="7" spans="1:10" s="64" customFormat="1" ht="11.25">
      <c r="A7" s="63" t="s">
        <v>6</v>
      </c>
      <c r="B7" s="63">
        <v>1</v>
      </c>
      <c r="C7" s="63">
        <v>2</v>
      </c>
      <c r="D7" s="63">
        <v>3</v>
      </c>
      <c r="E7" s="63">
        <v>4</v>
      </c>
      <c r="F7" s="63">
        <v>5</v>
      </c>
      <c r="G7" s="63">
        <v>6</v>
      </c>
    </row>
    <row r="8" spans="1:10">
      <c r="A8" s="251" t="s">
        <v>480</v>
      </c>
      <c r="B8" s="252"/>
      <c r="C8" s="252"/>
      <c r="D8" s="252"/>
      <c r="E8" s="252"/>
      <c r="F8" s="252"/>
      <c r="G8" s="253"/>
    </row>
    <row r="9" spans="1:10">
      <c r="A9" s="65" t="s">
        <v>481</v>
      </c>
      <c r="B9" s="66">
        <v>60254</v>
      </c>
      <c r="C9" s="66">
        <v>32716</v>
      </c>
      <c r="D9" s="67">
        <f>B9-C9</f>
        <v>27538</v>
      </c>
      <c r="E9" s="66">
        <v>58860</v>
      </c>
      <c r="F9" s="66">
        <v>26748</v>
      </c>
      <c r="G9" s="67">
        <f>E9-F9</f>
        <v>32112</v>
      </c>
    </row>
    <row r="10" spans="1:10">
      <c r="A10" s="65" t="s">
        <v>482</v>
      </c>
      <c r="B10" s="66"/>
      <c r="C10" s="66">
        <v>18342</v>
      </c>
      <c r="D10" s="67">
        <f>B10-C10</f>
        <v>-18342</v>
      </c>
      <c r="E10" s="66"/>
      <c r="F10" s="66">
        <v>16829</v>
      </c>
      <c r="G10" s="67">
        <f>E10-F10</f>
        <v>-16829</v>
      </c>
    </row>
    <row r="11" spans="1:10">
      <c r="A11" s="65" t="s">
        <v>483</v>
      </c>
      <c r="B11" s="66"/>
      <c r="C11" s="66">
        <v>926</v>
      </c>
      <c r="D11" s="67">
        <f>B11-C11</f>
        <v>-926</v>
      </c>
      <c r="E11" s="66">
        <v>103</v>
      </c>
      <c r="F11" s="66">
        <v>504</v>
      </c>
      <c r="G11" s="67">
        <f>E11-F11</f>
        <v>-401</v>
      </c>
    </row>
    <row r="12" spans="1:10">
      <c r="A12" s="65" t="s">
        <v>484</v>
      </c>
      <c r="B12" s="66">
        <v>647</v>
      </c>
      <c r="C12" s="66">
        <v>6011</v>
      </c>
      <c r="D12" s="67">
        <f>B12-C12</f>
        <v>-5364</v>
      </c>
      <c r="E12" s="66">
        <v>674</v>
      </c>
      <c r="F12" s="66">
        <v>6520</v>
      </c>
      <c r="G12" s="67">
        <f>E12-F12</f>
        <v>-5846</v>
      </c>
    </row>
    <row r="13" spans="1:10">
      <c r="A13" s="68" t="s">
        <v>485</v>
      </c>
      <c r="B13" s="67">
        <f t="shared" ref="B13:G13" si="0">SUM(B9:B12)</f>
        <v>60901</v>
      </c>
      <c r="C13" s="67">
        <f t="shared" si="0"/>
        <v>57995</v>
      </c>
      <c r="D13" s="67">
        <f t="shared" si="0"/>
        <v>2906</v>
      </c>
      <c r="E13" s="67">
        <f t="shared" si="0"/>
        <v>59637</v>
      </c>
      <c r="F13" s="67">
        <f t="shared" si="0"/>
        <v>50601</v>
      </c>
      <c r="G13" s="67">
        <f t="shared" si="0"/>
        <v>9036</v>
      </c>
    </row>
    <row r="14" spans="1:10" ht="24.75" customHeight="1">
      <c r="A14" s="254" t="s">
        <v>486</v>
      </c>
      <c r="B14" s="255"/>
      <c r="C14" s="255"/>
      <c r="D14" s="255"/>
      <c r="E14" s="255"/>
      <c r="F14" s="255"/>
      <c r="G14" s="256"/>
    </row>
    <row r="15" spans="1:10">
      <c r="A15" s="65" t="s">
        <v>487</v>
      </c>
      <c r="B15" s="66"/>
      <c r="C15" s="66">
        <v>3433</v>
      </c>
      <c r="D15" s="67">
        <f>B15-C15</f>
        <v>-3433</v>
      </c>
      <c r="E15" s="66"/>
      <c r="F15" s="66">
        <v>2819</v>
      </c>
      <c r="G15" s="67">
        <f>E15-F15</f>
        <v>-2819</v>
      </c>
      <c r="J15" s="161"/>
    </row>
    <row r="16" spans="1:10">
      <c r="A16" s="65" t="s">
        <v>505</v>
      </c>
      <c r="B16" s="67"/>
      <c r="C16" s="67"/>
      <c r="D16" s="67"/>
      <c r="E16" s="66"/>
      <c r="F16" s="66"/>
      <c r="G16" s="67">
        <f>E16-F16</f>
        <v>0</v>
      </c>
    </row>
    <row r="17" spans="1:7">
      <c r="A17" s="68" t="s">
        <v>488</v>
      </c>
      <c r="B17" s="67">
        <f>SUM(B15:B16)</f>
        <v>0</v>
      </c>
      <c r="C17" s="67">
        <f>SUM(C15:C16)</f>
        <v>3433</v>
      </c>
      <c r="D17" s="67">
        <f>B17-C17</f>
        <v>-3433</v>
      </c>
      <c r="E17" s="67">
        <f>SUM(E15:E16)</f>
        <v>0</v>
      </c>
      <c r="F17" s="67">
        <f>SUM(F15:F16)</f>
        <v>2819</v>
      </c>
      <c r="G17" s="67">
        <f>E17-F17</f>
        <v>-2819</v>
      </c>
    </row>
    <row r="18" spans="1:7" ht="25.5" customHeight="1">
      <c r="A18" s="254" t="s">
        <v>489</v>
      </c>
      <c r="B18" s="255"/>
      <c r="C18" s="255"/>
      <c r="D18" s="255"/>
      <c r="E18" s="255"/>
      <c r="F18" s="255"/>
      <c r="G18" s="256"/>
    </row>
    <row r="19" spans="1:7">
      <c r="A19" s="65" t="s">
        <v>490</v>
      </c>
      <c r="B19" s="66"/>
      <c r="C19" s="66"/>
      <c r="D19" s="67">
        <f>B19-C19</f>
        <v>0</v>
      </c>
      <c r="E19" s="66"/>
      <c r="F19" s="66"/>
      <c r="G19" s="67">
        <f>E19-F19</f>
        <v>0</v>
      </c>
    </row>
    <row r="20" spans="1:7">
      <c r="A20" s="65" t="s">
        <v>491</v>
      </c>
      <c r="B20" s="66"/>
      <c r="C20" s="66">
        <v>1854</v>
      </c>
      <c r="D20" s="67">
        <f>B20-C20</f>
        <v>-1854</v>
      </c>
      <c r="E20" s="66"/>
      <c r="F20" s="66">
        <v>8988</v>
      </c>
      <c r="G20" s="67">
        <f>E20-F20</f>
        <v>-8988</v>
      </c>
    </row>
    <row r="21" spans="1:7">
      <c r="A21" s="65" t="s">
        <v>492</v>
      </c>
      <c r="B21" s="66">
        <v>24</v>
      </c>
      <c r="C21" s="66">
        <v>65</v>
      </c>
      <c r="D21" s="67">
        <f>B21-C21</f>
        <v>-41</v>
      </c>
      <c r="E21" s="66">
        <v>76</v>
      </c>
      <c r="F21" s="66">
        <v>81</v>
      </c>
      <c r="G21" s="67">
        <f>E21-F21</f>
        <v>-5</v>
      </c>
    </row>
    <row r="22" spans="1:7">
      <c r="A22" s="65" t="s">
        <v>493</v>
      </c>
      <c r="B22" s="66"/>
      <c r="C22" s="66"/>
      <c r="D22" s="67">
        <f>B22-C22</f>
        <v>0</v>
      </c>
      <c r="E22" s="66"/>
      <c r="F22" s="66"/>
      <c r="G22" s="67">
        <f>E22-F22</f>
        <v>0</v>
      </c>
    </row>
    <row r="23" spans="1:7">
      <c r="A23" s="68" t="s">
        <v>494</v>
      </c>
      <c r="B23" s="67">
        <f t="shared" ref="B23:G23" si="1">SUM(B19:B22)</f>
        <v>24</v>
      </c>
      <c r="C23" s="67">
        <f t="shared" si="1"/>
        <v>1919</v>
      </c>
      <c r="D23" s="67">
        <f t="shared" si="1"/>
        <v>-1895</v>
      </c>
      <c r="E23" s="67">
        <f t="shared" si="1"/>
        <v>76</v>
      </c>
      <c r="F23" s="67">
        <f t="shared" si="1"/>
        <v>9069</v>
      </c>
      <c r="G23" s="67">
        <f t="shared" si="1"/>
        <v>-8993</v>
      </c>
    </row>
    <row r="24" spans="1:7" ht="25.5" customHeight="1">
      <c r="A24" s="69" t="s">
        <v>495</v>
      </c>
      <c r="B24" s="67">
        <f t="shared" ref="B24:G24" si="2">B13+B17+B23</f>
        <v>60925</v>
      </c>
      <c r="C24" s="67">
        <f t="shared" si="2"/>
        <v>63347</v>
      </c>
      <c r="D24" s="67">
        <f t="shared" si="2"/>
        <v>-2422</v>
      </c>
      <c r="E24" s="67">
        <f t="shared" si="2"/>
        <v>59713</v>
      </c>
      <c r="F24" s="67">
        <f t="shared" si="2"/>
        <v>62489</v>
      </c>
      <c r="G24" s="67">
        <f t="shared" si="2"/>
        <v>-2776</v>
      </c>
    </row>
    <row r="25" spans="1:7" ht="24.75" customHeight="1">
      <c r="A25" s="69" t="s">
        <v>496</v>
      </c>
      <c r="B25" s="65"/>
      <c r="C25" s="65"/>
      <c r="D25" s="70">
        <v>15502</v>
      </c>
      <c r="E25" s="65"/>
      <c r="F25" s="65"/>
      <c r="G25" s="70">
        <v>18278</v>
      </c>
    </row>
    <row r="26" spans="1:7" ht="27" customHeight="1">
      <c r="A26" s="69" t="s">
        <v>497</v>
      </c>
      <c r="B26" s="67"/>
      <c r="C26" s="67"/>
      <c r="D26" s="67">
        <f>D25+D24</f>
        <v>13080</v>
      </c>
      <c r="E26" s="67"/>
      <c r="F26" s="67"/>
      <c r="G26" s="67">
        <f>G25+G24</f>
        <v>15502</v>
      </c>
    </row>
    <row r="31" spans="1:7">
      <c r="A31" t="s">
        <v>498</v>
      </c>
      <c r="C31" t="s">
        <v>499</v>
      </c>
    </row>
    <row r="32" spans="1:7" ht="26.25" customHeight="1">
      <c r="A32" t="s">
        <v>500</v>
      </c>
      <c r="D32" t="s">
        <v>501</v>
      </c>
    </row>
  </sheetData>
  <mergeCells count="9">
    <mergeCell ref="A8:G8"/>
    <mergeCell ref="A14:G14"/>
    <mergeCell ref="A18:G18"/>
    <mergeCell ref="A1:G1"/>
    <mergeCell ref="A2:G2"/>
    <mergeCell ref="A3:G3"/>
    <mergeCell ref="A5:A6"/>
    <mergeCell ref="B5:D5"/>
    <mergeCell ref="E5:G5"/>
  </mergeCells>
  <phoneticPr fontId="2" type="noConversion"/>
  <pageMargins left="0.78740157480314965" right="0.75" top="0.51181102362204722" bottom="0.86614173228346458" header="0" footer="0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3"/>
  <sheetViews>
    <sheetView showZeros="0" topLeftCell="B1" workbookViewId="0">
      <selection activeCell="M16" sqref="M16"/>
    </sheetView>
  </sheetViews>
  <sheetFormatPr defaultRowHeight="12.75"/>
  <cols>
    <col min="1" max="1" width="2.85546875" style="114" customWidth="1"/>
    <col min="2" max="2" width="39.5703125" style="115" customWidth="1"/>
    <col min="3" max="3" width="10.42578125" style="120" customWidth="1"/>
    <col min="4" max="4" width="11.42578125" customWidth="1"/>
    <col min="5" max="5" width="10.85546875" customWidth="1"/>
    <col min="6" max="6" width="12.5703125" customWidth="1"/>
    <col min="7" max="7" width="11.28515625" customWidth="1"/>
    <col min="8" max="9" width="12.5703125" customWidth="1"/>
    <col min="10" max="10" width="10.28515625" customWidth="1"/>
    <col min="11" max="13" width="10.42578125" customWidth="1"/>
    <col min="14" max="14" width="10.42578125" style="127" customWidth="1"/>
    <col min="15" max="15" width="12.5703125" customWidth="1"/>
  </cols>
  <sheetData>
    <row r="1" spans="1:14">
      <c r="B1" s="170" t="s">
        <v>569</v>
      </c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4">
      <c r="B2" s="170" t="s">
        <v>472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1:14">
      <c r="B3" s="170" t="s">
        <v>622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</row>
    <row r="4" spans="1:14" ht="13.5" thickBot="1">
      <c r="N4" s="128" t="s">
        <v>521</v>
      </c>
    </row>
    <row r="5" spans="1:14" s="51" customFormat="1" ht="33.75" customHeight="1">
      <c r="A5" s="259" t="s">
        <v>507</v>
      </c>
      <c r="B5" s="261"/>
      <c r="C5" s="267" t="s">
        <v>8</v>
      </c>
      <c r="D5" s="261" t="s">
        <v>508</v>
      </c>
      <c r="E5" s="261" t="s">
        <v>509</v>
      </c>
      <c r="F5" s="261" t="s">
        <v>510</v>
      </c>
      <c r="G5" s="269" t="s">
        <v>511</v>
      </c>
      <c r="H5" s="270"/>
      <c r="I5" s="270"/>
      <c r="J5" s="271"/>
      <c r="K5" s="269" t="s">
        <v>516</v>
      </c>
      <c r="L5" s="271"/>
      <c r="M5" s="261" t="s">
        <v>520</v>
      </c>
      <c r="N5" s="262" t="s">
        <v>519</v>
      </c>
    </row>
    <row r="6" spans="1:14" s="51" customFormat="1" ht="63.75">
      <c r="A6" s="265"/>
      <c r="B6" s="266"/>
      <c r="C6" s="268"/>
      <c r="D6" s="263"/>
      <c r="E6" s="263"/>
      <c r="F6" s="263"/>
      <c r="G6" s="113" t="s">
        <v>512</v>
      </c>
      <c r="H6" s="113" t="s">
        <v>513</v>
      </c>
      <c r="I6" s="113" t="s">
        <v>514</v>
      </c>
      <c r="J6" s="113" t="s">
        <v>515</v>
      </c>
      <c r="K6" s="113" t="s">
        <v>517</v>
      </c>
      <c r="L6" s="113" t="s">
        <v>518</v>
      </c>
      <c r="M6" s="263"/>
      <c r="N6" s="264"/>
    </row>
    <row r="7" spans="1:14" s="51" customFormat="1" ht="13.5" thickBot="1">
      <c r="A7" s="272" t="s">
        <v>6</v>
      </c>
      <c r="B7" s="273"/>
      <c r="C7" s="118" t="s">
        <v>7</v>
      </c>
      <c r="D7" s="119">
        <v>1</v>
      </c>
      <c r="E7" s="119">
        <v>2</v>
      </c>
      <c r="F7" s="119">
        <v>3</v>
      </c>
      <c r="G7" s="119">
        <v>4</v>
      </c>
      <c r="H7" s="119">
        <v>5</v>
      </c>
      <c r="I7" s="119">
        <v>6</v>
      </c>
      <c r="J7" s="119">
        <v>7</v>
      </c>
      <c r="K7" s="119">
        <v>8</v>
      </c>
      <c r="L7" s="119">
        <v>9</v>
      </c>
      <c r="M7" s="119">
        <v>10</v>
      </c>
      <c r="N7" s="129">
        <v>11</v>
      </c>
    </row>
    <row r="8" spans="1:14">
      <c r="A8" s="123" t="s">
        <v>525</v>
      </c>
      <c r="B8" s="124" t="s">
        <v>538</v>
      </c>
      <c r="C8" s="121" t="s">
        <v>551</v>
      </c>
      <c r="D8" s="131">
        <v>2228</v>
      </c>
      <c r="E8" s="131"/>
      <c r="F8" s="131"/>
      <c r="G8" s="131">
        <v>2992</v>
      </c>
      <c r="H8" s="131"/>
      <c r="I8" s="131"/>
      <c r="J8" s="131">
        <v>14462</v>
      </c>
      <c r="K8" s="131">
        <v>1098</v>
      </c>
      <c r="L8" s="131"/>
      <c r="M8" s="131">
        <v>3012</v>
      </c>
      <c r="N8" s="130">
        <f>SUM(D8:M8)</f>
        <v>23792</v>
      </c>
    </row>
    <row r="9" spans="1:14">
      <c r="A9" s="116" t="s">
        <v>526</v>
      </c>
      <c r="B9" s="117" t="s">
        <v>539</v>
      </c>
      <c r="C9" s="122" t="s">
        <v>552</v>
      </c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67">
        <f t="shared" ref="N9:N25" si="0">SUM(D9:M9)</f>
        <v>0</v>
      </c>
    </row>
    <row r="10" spans="1:14">
      <c r="A10" s="116" t="s">
        <v>527</v>
      </c>
      <c r="B10" s="117" t="s">
        <v>540</v>
      </c>
      <c r="C10" s="122" t="s">
        <v>553</v>
      </c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67">
        <f t="shared" si="0"/>
        <v>0</v>
      </c>
    </row>
    <row r="11" spans="1:14" ht="25.5">
      <c r="A11" s="116" t="s">
        <v>528</v>
      </c>
      <c r="B11" s="117" t="s">
        <v>541</v>
      </c>
      <c r="C11" s="122" t="s">
        <v>554</v>
      </c>
      <c r="D11" s="65">
        <f>SUM(D8:D10)</f>
        <v>2228</v>
      </c>
      <c r="E11" s="65">
        <f t="shared" ref="E11:M11" si="1">SUM(E8:E10)</f>
        <v>0</v>
      </c>
      <c r="F11" s="65">
        <f t="shared" si="1"/>
        <v>0</v>
      </c>
      <c r="G11" s="65">
        <f t="shared" si="1"/>
        <v>2992</v>
      </c>
      <c r="H11" s="65">
        <f t="shared" si="1"/>
        <v>0</v>
      </c>
      <c r="I11" s="65">
        <f t="shared" si="1"/>
        <v>0</v>
      </c>
      <c r="J11" s="65">
        <f t="shared" si="1"/>
        <v>14462</v>
      </c>
      <c r="K11" s="65">
        <f t="shared" si="1"/>
        <v>1098</v>
      </c>
      <c r="L11" s="65">
        <f t="shared" si="1"/>
        <v>0</v>
      </c>
      <c r="M11" s="65">
        <f t="shared" si="1"/>
        <v>3012</v>
      </c>
      <c r="N11" s="67">
        <f t="shared" si="0"/>
        <v>23792</v>
      </c>
    </row>
    <row r="12" spans="1:14">
      <c r="A12" s="116" t="s">
        <v>529</v>
      </c>
      <c r="B12" s="117" t="s">
        <v>542</v>
      </c>
      <c r="C12" s="122" t="s">
        <v>555</v>
      </c>
      <c r="D12" s="65">
        <f>SUM(D13:D14)</f>
        <v>0</v>
      </c>
      <c r="E12" s="65">
        <f t="shared" ref="E12:M12" si="2">SUM(E13:E14)</f>
        <v>0</v>
      </c>
      <c r="F12" s="65">
        <f t="shared" si="2"/>
        <v>0</v>
      </c>
      <c r="G12" s="65">
        <f t="shared" si="2"/>
        <v>0</v>
      </c>
      <c r="H12" s="65">
        <f t="shared" si="2"/>
        <v>0</v>
      </c>
      <c r="I12" s="65">
        <f t="shared" si="2"/>
        <v>0</v>
      </c>
      <c r="J12" s="65">
        <f t="shared" si="2"/>
        <v>0</v>
      </c>
      <c r="K12" s="65">
        <f t="shared" si="2"/>
        <v>0</v>
      </c>
      <c r="L12" s="65">
        <f t="shared" si="2"/>
        <v>0</v>
      </c>
      <c r="M12" s="65">
        <f t="shared" si="2"/>
        <v>0</v>
      </c>
      <c r="N12" s="67">
        <f t="shared" si="0"/>
        <v>0</v>
      </c>
    </row>
    <row r="13" spans="1:14">
      <c r="A13" s="116"/>
      <c r="B13" s="117" t="s">
        <v>522</v>
      </c>
      <c r="C13" s="122" t="s">
        <v>556</v>
      </c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67">
        <f t="shared" si="0"/>
        <v>0</v>
      </c>
    </row>
    <row r="14" spans="1:14">
      <c r="A14" s="116"/>
      <c r="B14" s="117" t="s">
        <v>523</v>
      </c>
      <c r="C14" s="122" t="s">
        <v>557</v>
      </c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67">
        <f t="shared" si="0"/>
        <v>0</v>
      </c>
    </row>
    <row r="15" spans="1:14">
      <c r="A15" s="116" t="s">
        <v>530</v>
      </c>
      <c r="B15" s="117" t="s">
        <v>543</v>
      </c>
      <c r="C15" s="122" t="s">
        <v>558</v>
      </c>
      <c r="D15" s="132"/>
      <c r="E15" s="132"/>
      <c r="F15" s="132"/>
      <c r="G15" s="132"/>
      <c r="H15" s="132"/>
      <c r="I15" s="132"/>
      <c r="J15" s="132"/>
      <c r="K15" s="132"/>
      <c r="L15" s="132"/>
      <c r="M15" s="132">
        <v>2711</v>
      </c>
      <c r="N15" s="67">
        <f t="shared" si="0"/>
        <v>2711</v>
      </c>
    </row>
    <row r="16" spans="1:14">
      <c r="A16" s="116" t="s">
        <v>531</v>
      </c>
      <c r="B16" s="117" t="s">
        <v>544</v>
      </c>
      <c r="C16" s="122" t="s">
        <v>559</v>
      </c>
      <c r="D16" s="132"/>
      <c r="E16" s="132"/>
      <c r="F16" s="132"/>
      <c r="G16" s="132">
        <v>302</v>
      </c>
      <c r="H16" s="132"/>
      <c r="I16" s="132"/>
      <c r="J16" s="132">
        <v>2710</v>
      </c>
      <c r="K16" s="132"/>
      <c r="L16" s="132"/>
      <c r="M16" s="132">
        <v>-3012</v>
      </c>
      <c r="N16" s="67"/>
    </row>
    <row r="17" spans="1:14">
      <c r="A17" s="116"/>
      <c r="B17" s="117" t="s">
        <v>524</v>
      </c>
      <c r="C17" s="122" t="s">
        <v>560</v>
      </c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67">
        <f t="shared" si="0"/>
        <v>0</v>
      </c>
    </row>
    <row r="18" spans="1:14">
      <c r="A18" s="116" t="s">
        <v>532</v>
      </c>
      <c r="B18" s="117" t="s">
        <v>545</v>
      </c>
      <c r="C18" s="122" t="s">
        <v>561</v>
      </c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67">
        <f t="shared" si="0"/>
        <v>0</v>
      </c>
    </row>
    <row r="19" spans="1:14">
      <c r="A19" s="116" t="s">
        <v>533</v>
      </c>
      <c r="B19" s="117" t="s">
        <v>546</v>
      </c>
      <c r="C19" s="122" t="s">
        <v>562</v>
      </c>
      <c r="D19" s="65">
        <f>SUM(D20:D21)</f>
        <v>0</v>
      </c>
      <c r="E19" s="65">
        <f t="shared" ref="E19:M19" si="3">SUM(E20:E21)</f>
        <v>0</v>
      </c>
      <c r="F19" s="65">
        <f t="shared" si="3"/>
        <v>0</v>
      </c>
      <c r="G19" s="65">
        <f t="shared" si="3"/>
        <v>0</v>
      </c>
      <c r="H19" s="65">
        <f t="shared" si="3"/>
        <v>0</v>
      </c>
      <c r="I19" s="65">
        <f t="shared" si="3"/>
        <v>0</v>
      </c>
      <c r="J19" s="65">
        <f t="shared" si="3"/>
        <v>0</v>
      </c>
      <c r="K19" s="65">
        <f t="shared" si="3"/>
        <v>0</v>
      </c>
      <c r="L19" s="65">
        <f t="shared" si="3"/>
        <v>0</v>
      </c>
      <c r="M19" s="65">
        <f t="shared" si="3"/>
        <v>0</v>
      </c>
      <c r="N19" s="67"/>
    </row>
    <row r="20" spans="1:14">
      <c r="A20" s="116"/>
      <c r="B20" s="117" t="s">
        <v>522</v>
      </c>
      <c r="C20" s="122" t="s">
        <v>563</v>
      </c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67"/>
    </row>
    <row r="21" spans="1:14">
      <c r="A21" s="116"/>
      <c r="B21" s="117" t="s">
        <v>523</v>
      </c>
      <c r="C21" s="122" t="s">
        <v>564</v>
      </c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67"/>
    </row>
    <row r="22" spans="1:14">
      <c r="A22" s="116" t="s">
        <v>534</v>
      </c>
      <c r="B22" s="117" t="s">
        <v>547</v>
      </c>
      <c r="C22" s="122" t="s">
        <v>565</v>
      </c>
      <c r="D22" s="132"/>
      <c r="E22" s="132"/>
      <c r="F22" s="132"/>
      <c r="G22" s="132"/>
      <c r="H22" s="132"/>
      <c r="I22" s="132"/>
      <c r="J22" s="132">
        <v>-250</v>
      </c>
      <c r="K22" s="132">
        <v>-1</v>
      </c>
      <c r="L22" s="132"/>
      <c r="M22" s="132"/>
      <c r="N22" s="67">
        <f t="shared" si="0"/>
        <v>-251</v>
      </c>
    </row>
    <row r="23" spans="1:14" s="127" customFormat="1">
      <c r="A23" s="125" t="s">
        <v>535</v>
      </c>
      <c r="B23" s="126" t="s">
        <v>548</v>
      </c>
      <c r="C23" s="122" t="s">
        <v>566</v>
      </c>
      <c r="D23" s="67">
        <f>D11+D12+D15+D16+D18+D19+D22</f>
        <v>2228</v>
      </c>
      <c r="E23" s="67">
        <f t="shared" ref="E23:M23" si="4">E11+E12+E15+E16+E18+E19+E22</f>
        <v>0</v>
      </c>
      <c r="F23" s="67">
        <f t="shared" si="4"/>
        <v>0</v>
      </c>
      <c r="G23" s="67">
        <f t="shared" si="4"/>
        <v>3294</v>
      </c>
      <c r="H23" s="67">
        <f t="shared" si="4"/>
        <v>0</v>
      </c>
      <c r="I23" s="67">
        <f t="shared" si="4"/>
        <v>0</v>
      </c>
      <c r="J23" s="67">
        <f t="shared" si="4"/>
        <v>16922</v>
      </c>
      <c r="K23" s="67">
        <f t="shared" si="4"/>
        <v>1097</v>
      </c>
      <c r="L23" s="67">
        <f t="shared" si="4"/>
        <v>0</v>
      </c>
      <c r="M23" s="67">
        <f t="shared" si="4"/>
        <v>2711</v>
      </c>
      <c r="N23" s="67">
        <f t="shared" si="0"/>
        <v>26252</v>
      </c>
    </row>
    <row r="24" spans="1:14" ht="26.25" customHeight="1">
      <c r="A24" s="116" t="s">
        <v>536</v>
      </c>
      <c r="B24" s="117" t="s">
        <v>549</v>
      </c>
      <c r="C24" s="122" t="s">
        <v>567</v>
      </c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67">
        <f t="shared" si="0"/>
        <v>0</v>
      </c>
    </row>
    <row r="25" spans="1:14" s="127" customFormat="1" ht="24" customHeight="1">
      <c r="A25" s="125" t="s">
        <v>537</v>
      </c>
      <c r="B25" s="126" t="s">
        <v>550</v>
      </c>
      <c r="C25" s="122" t="s">
        <v>568</v>
      </c>
      <c r="D25" s="67">
        <f>D23+D24</f>
        <v>2228</v>
      </c>
      <c r="E25" s="67">
        <f t="shared" ref="E25:M25" si="5">E23+E24</f>
        <v>0</v>
      </c>
      <c r="F25" s="67">
        <f t="shared" si="5"/>
        <v>0</v>
      </c>
      <c r="G25" s="67">
        <f t="shared" si="5"/>
        <v>3294</v>
      </c>
      <c r="H25" s="67">
        <f t="shared" si="5"/>
        <v>0</v>
      </c>
      <c r="I25" s="67">
        <f t="shared" si="5"/>
        <v>0</v>
      </c>
      <c r="J25" s="67">
        <f t="shared" si="5"/>
        <v>16922</v>
      </c>
      <c r="K25" s="67">
        <f t="shared" si="5"/>
        <v>1097</v>
      </c>
      <c r="L25" s="67">
        <f t="shared" si="5"/>
        <v>0</v>
      </c>
      <c r="M25" s="67">
        <f t="shared" si="5"/>
        <v>2711</v>
      </c>
      <c r="N25" s="67">
        <f t="shared" si="0"/>
        <v>26252</v>
      </c>
    </row>
    <row r="32" spans="1:14">
      <c r="A32" t="s">
        <v>498</v>
      </c>
      <c r="B32"/>
      <c r="C32"/>
      <c r="K32" t="s">
        <v>499</v>
      </c>
    </row>
    <row r="33" spans="1:12">
      <c r="A33" t="s">
        <v>500</v>
      </c>
      <c r="B33"/>
      <c r="C33"/>
      <c r="L33" t="s">
        <v>501</v>
      </c>
    </row>
  </sheetData>
  <mergeCells count="13">
    <mergeCell ref="A7:B7"/>
    <mergeCell ref="K5:L5"/>
    <mergeCell ref="M5:M6"/>
    <mergeCell ref="N5:N6"/>
    <mergeCell ref="B1:N1"/>
    <mergeCell ref="B2:N2"/>
    <mergeCell ref="B3:N3"/>
    <mergeCell ref="A5:B6"/>
    <mergeCell ref="C5:C6"/>
    <mergeCell ref="D5:D6"/>
    <mergeCell ref="E5:E6"/>
    <mergeCell ref="F5:F6"/>
    <mergeCell ref="G5:J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5" orientation="landscape" blackAndWhite="1" r:id="rId1"/>
  <ignoredErrors>
    <ignoredError sqref="A8:A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10</vt:i4>
      </vt:variant>
      <vt:variant>
        <vt:lpstr>Наименувани диапазони</vt:lpstr>
      </vt:variant>
      <vt:variant>
        <vt:i4>3</vt:i4>
      </vt:variant>
    </vt:vector>
  </HeadingPairs>
  <TitlesOfParts>
    <vt:vector size="13" baseType="lpstr">
      <vt:lpstr>финансово състояние -1</vt:lpstr>
      <vt:lpstr>производствена дейност</vt:lpstr>
      <vt:lpstr>финансово състояние</vt:lpstr>
      <vt:lpstr>справка вода</vt:lpstr>
      <vt:lpstr>показатели</vt:lpstr>
      <vt:lpstr>ОПР</vt:lpstr>
      <vt:lpstr>Баланс</vt:lpstr>
      <vt:lpstr>ОПП</vt:lpstr>
      <vt:lpstr>Собствен капитал</vt:lpstr>
      <vt:lpstr>Лист1</vt:lpstr>
      <vt:lpstr>'справка вода'!Print_Area</vt:lpstr>
      <vt:lpstr>Баланс!Print_Titles</vt:lpstr>
      <vt:lpstr>ОПР!Print_Titles</vt:lpstr>
    </vt:vector>
  </TitlesOfParts>
  <Company>ВИК ЕАД Бургас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npetkova</dc:creator>
  <cp:lastModifiedBy>PTrendafilova</cp:lastModifiedBy>
  <cp:lastPrinted>2018-03-12T08:18:15Z</cp:lastPrinted>
  <dcterms:created xsi:type="dcterms:W3CDTF">2009-03-06T07:06:24Z</dcterms:created>
  <dcterms:modified xsi:type="dcterms:W3CDTF">2018-04-10T10:25:00Z</dcterms:modified>
</cp:coreProperties>
</file>