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checkCompatibility="1" defaultThemeVersion="124226"/>
  <bookViews>
    <workbookView xWindow="240" yWindow="45" windowWidth="20115" windowHeight="7740" tabRatio="909"/>
  </bookViews>
  <sheets>
    <sheet name="BS-2017" sheetId="7" r:id="rId1"/>
    <sheet name="P&amp;L" sheetId="6" r:id="rId2"/>
    <sheet name="Cflow" sheetId="9" r:id="rId3"/>
    <sheet name="Equity" sheetId="8" r:id="rId4"/>
  </sheets>
  <definedNames>
    <definedName name="AS2DocOpenMode" hidden="1">"AS2DocumentEdit"</definedName>
    <definedName name="_xlnm.Print_Area" localSheetId="0">'BS-2017'!$A$1:$I$76</definedName>
    <definedName name="_xlnm.Print_Area" localSheetId="2">Cflow!$A$1:$G$58</definedName>
    <definedName name="_xlnm.Print_Area" localSheetId="3">Equity!$A$1:$R$55</definedName>
    <definedName name="_xlnm.Print_Area" localSheetId="1">'P&amp;L'!$A$1:$G$114</definedName>
    <definedName name="_xlnm.Print_Titles" localSheetId="0">'BS-2017'!$2:$3</definedName>
    <definedName name="_xlnm.Print_Titles" localSheetId="1">'P&amp;L'!$1:$3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0C92A18C_82C1_43C8_B8D2_6F7E21DEB0D9_.wvu.Cols" localSheetId="2" hidden="1">Cflow!$J:$IV</definedName>
    <definedName name="Z_0C92A18C_82C1_43C8_B8D2_6F7E21DEB0D9_.wvu.Cols" localSheetId="3" hidden="1">Equity!#REF!</definedName>
    <definedName name="Z_0C92A18C_82C1_43C8_B8D2_6F7E21DEB0D9_.wvu.Rows" localSheetId="2" hidden="1">Cflow!$52:$65536</definedName>
    <definedName name="Z_2BD2C2C3_AF9C_11D6_9CEF_00D009775214_.wvu.Cols" localSheetId="2" hidden="1">Cflow!$J:$IV</definedName>
    <definedName name="Z_2BD2C2C3_AF9C_11D6_9CEF_00D009775214_.wvu.Cols" localSheetId="3" hidden="1">Equity!#REF!</definedName>
    <definedName name="Z_2BD2C2C3_AF9C_11D6_9CEF_00D009775214_.wvu.PrintArea" localSheetId="2" hidden="1">Cflow!$B$2:$I$21</definedName>
    <definedName name="Z_2BD2C2C3_AF9C_11D6_9CEF_00D009775214_.wvu.Rows" localSheetId="2" hidden="1">Cflow!$52:$65536</definedName>
    <definedName name="Z_3DF3D3DF_0C20_498D_AC7F_CE0D39724717_.wvu.Cols" localSheetId="2" hidden="1">Cflow!$J:$IV</definedName>
    <definedName name="Z_3DF3D3DF_0C20_498D_AC7F_CE0D39724717_.wvu.Cols" localSheetId="3" hidden="1">Equity!#REF!</definedName>
    <definedName name="Z_3DF3D3DF_0C20_498D_AC7F_CE0D39724717_.wvu.Rows" localSheetId="2" hidden="1">Cflow!$52:$65536,Cflow!$40:$43</definedName>
    <definedName name="Z_92AC9888_5B7E_11D6_9CEE_00D009757B57_.wvu.Cols" localSheetId="2" hidden="1">Cflow!$K:$N</definedName>
    <definedName name="Z_9656BBF7_C4A3_41EC_B0C6_A21B380E3C2F_.wvu.Cols" localSheetId="2" hidden="1">Cflow!$K:$N</definedName>
    <definedName name="Z_9656BBF7_C4A3_41EC_B0C6_A21B380E3C2F_.wvu.Cols" localSheetId="3" hidden="1">Equity!#REF!</definedName>
    <definedName name="Z_9656BBF7_C4A3_41EC_B0C6_A21B380E3C2F_.wvu.PrintArea" localSheetId="3" hidden="1">Equity!$A$1:$T$9</definedName>
    <definedName name="Z_9656BBF7_C4A3_41EC_B0C6_A21B380E3C2F_.wvu.Rows" localSheetId="2" hidden="1">Cflow!$52:$65536,Cflow!$40:$43</definedName>
  </definedNames>
  <calcPr calcId="145621"/>
</workbook>
</file>

<file path=xl/calcChain.xml><?xml version="1.0" encoding="utf-8"?>
<calcChain xmlns="http://schemas.openxmlformats.org/spreadsheetml/2006/main">
  <c r="E14" i="9"/>
  <c r="E12"/>
  <c r="E33" i="7"/>
  <c r="E32"/>
  <c r="G17"/>
  <c r="G33"/>
  <c r="I55"/>
  <c r="I56" s="1"/>
  <c r="I46"/>
  <c r="I35"/>
  <c r="I25"/>
  <c r="I18"/>
  <c r="I27" s="1"/>
  <c r="P12" i="8"/>
  <c r="N12"/>
  <c r="L12"/>
  <c r="J12"/>
  <c r="H12"/>
  <c r="D12"/>
  <c r="R11"/>
  <c r="R12" s="1"/>
  <c r="I58" i="7" l="1"/>
  <c r="I60"/>
  <c r="I61" s="1"/>
  <c r="E15" i="9" l="1"/>
  <c r="E17" s="1"/>
  <c r="E38" s="1"/>
  <c r="E41"/>
  <c r="G36"/>
  <c r="G28"/>
  <c r="G14"/>
  <c r="K14" s="1"/>
  <c r="G12"/>
  <c r="E36"/>
  <c r="E28"/>
  <c r="K16"/>
  <c r="N9"/>
  <c r="K9"/>
  <c r="K8"/>
  <c r="L7"/>
  <c r="K7"/>
  <c r="R37" i="8"/>
  <c r="R36"/>
  <c r="P34"/>
  <c r="N34"/>
  <c r="L34"/>
  <c r="J34"/>
  <c r="H34"/>
  <c r="D34"/>
  <c r="R33"/>
  <c r="R32"/>
  <c r="R34" s="1"/>
  <c r="R31"/>
  <c r="P29"/>
  <c r="N29"/>
  <c r="L29"/>
  <c r="J29"/>
  <c r="H29"/>
  <c r="D29"/>
  <c r="R28"/>
  <c r="R27"/>
  <c r="R23"/>
  <c r="R22"/>
  <c r="P20"/>
  <c r="N20"/>
  <c r="L20"/>
  <c r="J20"/>
  <c r="H20"/>
  <c r="H24" s="1"/>
  <c r="H26" s="1"/>
  <c r="H38" s="1"/>
  <c r="D20"/>
  <c r="R19"/>
  <c r="R18"/>
  <c r="R20" s="1"/>
  <c r="R17"/>
  <c r="P15"/>
  <c r="N15"/>
  <c r="L15"/>
  <c r="L24" s="1"/>
  <c r="L26" s="1"/>
  <c r="J15"/>
  <c r="J24" s="1"/>
  <c r="J26" s="1"/>
  <c r="J38" s="1"/>
  <c r="H15"/>
  <c r="D15"/>
  <c r="R14"/>
  <c r="R13"/>
  <c r="R15" s="1"/>
  <c r="F24"/>
  <c r="F26" s="1"/>
  <c r="F38" s="1"/>
  <c r="E49" i="7"/>
  <c r="E54"/>
  <c r="E39"/>
  <c r="E46" s="1"/>
  <c r="E35"/>
  <c r="E22"/>
  <c r="E25" s="1"/>
  <c r="E9"/>
  <c r="E18" s="1"/>
  <c r="G55"/>
  <c r="G54"/>
  <c r="G49"/>
  <c r="G39"/>
  <c r="G46" s="1"/>
  <c r="G32"/>
  <c r="G35" s="1"/>
  <c r="G22"/>
  <c r="G25" s="1"/>
  <c r="G18"/>
  <c r="E55"/>
  <c r="P24" i="8" l="1"/>
  <c r="P26" s="1"/>
  <c r="P38" s="1"/>
  <c r="G56" i="7"/>
  <c r="G58" s="1"/>
  <c r="G60" s="1"/>
  <c r="G27"/>
  <c r="L38" i="8"/>
  <c r="D24"/>
  <c r="D26" s="1"/>
  <c r="D38" s="1"/>
  <c r="N24"/>
  <c r="N26" s="1"/>
  <c r="N38" s="1"/>
  <c r="R29"/>
  <c r="G15" i="9"/>
  <c r="G17" s="1"/>
  <c r="G38" s="1"/>
  <c r="G42" s="1"/>
  <c r="E40" s="1"/>
  <c r="E42"/>
  <c r="E56" i="7"/>
  <c r="E58" s="1"/>
  <c r="E60" s="1"/>
  <c r="E27"/>
  <c r="E23" i="6"/>
  <c r="G61" i="7" l="1"/>
  <c r="R24" i="8"/>
  <c r="R26" s="1"/>
  <c r="R38" s="1"/>
  <c r="E61" i="7"/>
  <c r="G90" i="6"/>
  <c r="E90"/>
  <c r="G80"/>
  <c r="E80"/>
  <c r="G69"/>
  <c r="E69"/>
  <c r="G65"/>
  <c r="E65"/>
  <c r="G47"/>
  <c r="E47"/>
  <c r="E31"/>
  <c r="G27"/>
  <c r="E27"/>
  <c r="G23"/>
  <c r="E19"/>
  <c r="G17"/>
  <c r="E17"/>
  <c r="E12"/>
  <c r="E11"/>
  <c r="G24" l="1"/>
  <c r="G29" s="1"/>
  <c r="G32" s="1"/>
  <c r="G36" s="1"/>
  <c r="G54" s="1"/>
  <c r="G94" s="1"/>
  <c r="G97" s="1"/>
  <c r="E92"/>
  <c r="G92"/>
  <c r="E24"/>
  <c r="E29" s="1"/>
  <c r="E32" s="1"/>
  <c r="E36" s="1"/>
  <c r="E58" s="1"/>
  <c r="G72"/>
  <c r="G57" l="1"/>
  <c r="G58"/>
  <c r="E57"/>
  <c r="E40"/>
  <c r="E39"/>
  <c r="E54"/>
  <c r="E72" s="1"/>
  <c r="G40"/>
  <c r="G39"/>
  <c r="E94" l="1"/>
  <c r="E97"/>
</calcChain>
</file>

<file path=xl/sharedStrings.xml><?xml version="1.0" encoding="utf-8"?>
<sst xmlns="http://schemas.openxmlformats.org/spreadsheetml/2006/main" count="280" uniqueCount="185">
  <si>
    <t>"ТЕРЕМ - КРЗ ФЛОТСКИ АРСЕНАЛ-ВАРНА" ЕООД</t>
  </si>
  <si>
    <t>ОТЧЕТ ЗА ПЕЧАЛБАТА ИЛИ ЗАГУБАТА</t>
  </si>
  <si>
    <t>И ДРУГИЯ ВСЕОБХВАТЕН ДОХОД</t>
  </si>
  <si>
    <t>В хиляди лева</t>
  </si>
  <si>
    <t>Бележка</t>
  </si>
  <si>
    <t>2016           BGN '000</t>
  </si>
  <si>
    <t>Приходи от продажби</t>
  </si>
  <si>
    <t>Други приходи</t>
  </si>
  <si>
    <t>Печалба (загуба) от продажба на нетекущи активи</t>
  </si>
  <si>
    <t>Приходи от правителствени дарения</t>
  </si>
  <si>
    <t>Разходи за материали/суровини</t>
  </si>
  <si>
    <t>Разходи за външни услуги</t>
  </si>
  <si>
    <t>Разходи за персонала</t>
  </si>
  <si>
    <t>Разходи за амортизации и обезценка на нефинансови активи</t>
  </si>
  <si>
    <t>12,13</t>
  </si>
  <si>
    <t>Капитализирани разходи</t>
  </si>
  <si>
    <t>7а</t>
  </si>
  <si>
    <t>Материали за собствени нужди</t>
  </si>
  <si>
    <t>Промени в наличностите на готовата продукция и незавършеното производство</t>
  </si>
  <si>
    <t>Други разходи</t>
  </si>
  <si>
    <t>Печалба/(загуба) от оперативна дейност</t>
  </si>
  <si>
    <t>Печалба/(загуба) от продажба на инвестиции в дъщерни и асоциирани предприятия</t>
  </si>
  <si>
    <t>Финансови разходи</t>
  </si>
  <si>
    <t xml:space="preserve">Финансови приходи </t>
  </si>
  <si>
    <t>Печалба(загуба) преди корпоративни данъци</t>
  </si>
  <si>
    <t>Разходи за данъци върху дохода</t>
  </si>
  <si>
    <t xml:space="preserve">Печалба(загуба) за годината от продължаващи дейности </t>
  </si>
  <si>
    <t>Печалба/(загуба) за годината от преустановени дейности</t>
  </si>
  <si>
    <t>Печалба(загуба) за годината</t>
  </si>
  <si>
    <t>Печалба(загуба) за годината, отнасяща се към:</t>
  </si>
  <si>
    <t>Соствениците на предприятието майка</t>
  </si>
  <si>
    <t>Неконтролиращо участие</t>
  </si>
  <si>
    <t>Доход (загуба) на акция</t>
  </si>
  <si>
    <t>-</t>
  </si>
  <si>
    <t>Основен доход на акция</t>
  </si>
  <si>
    <t>Печалба (загуба) от продължаващи дейности</t>
  </si>
  <si>
    <t>Печалба (загуба) от преустановени дейности</t>
  </si>
  <si>
    <t>Общо</t>
  </si>
  <si>
    <t>Доход на акция с намалена стойност</t>
  </si>
  <si>
    <t>Друг всеобхватен доход за годината</t>
  </si>
  <si>
    <t>Компоненти, които не се рекласифицират в печалбата или загубата</t>
  </si>
  <si>
    <r>
      <t xml:space="preserve">Преоценка </t>
    </r>
    <r>
      <rPr>
        <sz val="11"/>
        <rFont val="Times New Roman"/>
        <family val="1"/>
        <charset val="204"/>
      </rPr>
      <t>на нефинансови активи</t>
    </r>
  </si>
  <si>
    <t>Преоценки на задълженията по планове с дефинирани доходи</t>
  </si>
  <si>
    <t>Данък върху дохода, отнасящ се до компоненти, които не се рекласифицират в печалбата или загубата</t>
  </si>
  <si>
    <t>Компоненти, които се рекласифицират в печалбата или загубата:</t>
  </si>
  <si>
    <t xml:space="preserve">Хеджиране на паричен поток:
</t>
  </si>
  <si>
    <t xml:space="preserve"> -печалби/ (загуби) от текущата година</t>
  </si>
  <si>
    <t>- рекласификация в печалбата или загубата</t>
  </si>
  <si>
    <t>Финансови активи на разположение за продажба:</t>
  </si>
  <si>
    <t>Данък върху дохода, отнасящ се до компоненти, които се рекласифицират в печалбата или загубата</t>
  </si>
  <si>
    <t>Друг всеобхватен доход/(всеобхватна загуба)  за годината, нетно от данъци</t>
  </si>
  <si>
    <t>Общ всеобхватен доход/(всеобхватна загуба) за годината</t>
  </si>
  <si>
    <t>Друг всеобхватен доход/(всеобхватна загуба), отнасящ се към:</t>
  </si>
  <si>
    <t>Собствениците на предприятието майка</t>
  </si>
  <si>
    <t xml:space="preserve">Управител:                                                 </t>
  </si>
  <si>
    <t xml:space="preserve">                                (Георги Стойков)</t>
  </si>
  <si>
    <t>Съставител:</t>
  </si>
  <si>
    <t>Финансов отчет, върху който е издаден одиторски доклад на:_____________________</t>
  </si>
  <si>
    <t xml:space="preserve"> „АБВП-ОДИТ СТАНДАРТ“ООД</t>
  </si>
  <si>
    <t>Одиторско дружество</t>
  </si>
  <si>
    <t>Управител</t>
  </si>
  <si>
    <t>Регистриран одитор,  отговорен за одита</t>
  </si>
  <si>
    <t>Севдалина Паскалева</t>
  </si>
  <si>
    <t>ОТЧЕТ ЗА ФИНАНСОВОТО СЪСТОЯНИЕ</t>
  </si>
  <si>
    <t>31 Декември 2016</t>
  </si>
  <si>
    <t>BGN'000</t>
  </si>
  <si>
    <t>Активи</t>
  </si>
  <si>
    <t>Нетекущи активи</t>
  </si>
  <si>
    <t>Имоти, машини и съоръжения</t>
  </si>
  <si>
    <t>Други материални активи(разходи за капитализиране)</t>
  </si>
  <si>
    <t>Нематериални активи</t>
  </si>
  <si>
    <t xml:space="preserve">Инвестиции в дъщерни предприятия </t>
  </si>
  <si>
    <t xml:space="preserve">Инвестиции в асоциирани предприятия </t>
  </si>
  <si>
    <t>Инвестиционни имоти</t>
  </si>
  <si>
    <t>Дългосрочни финансови активи</t>
  </si>
  <si>
    <t>Дългосрочни вземания от свързани лица</t>
  </si>
  <si>
    <t>Отсрочени данъчни активи</t>
  </si>
  <si>
    <t>Общо нетекущи активи</t>
  </si>
  <si>
    <t>Текущи активи</t>
  </si>
  <si>
    <t>Материални запаси</t>
  </si>
  <si>
    <t>Търговски и други вземания</t>
  </si>
  <si>
    <t>Вземания от свързани лица</t>
  </si>
  <si>
    <t>Парични средства и парични еквиваленти</t>
  </si>
  <si>
    <t>Общо текущи активи</t>
  </si>
  <si>
    <t>Общо активи</t>
  </si>
  <si>
    <t>Собствен капитал и пасиви</t>
  </si>
  <si>
    <t>Собствен капитал</t>
  </si>
  <si>
    <t>Основен капитал</t>
  </si>
  <si>
    <t>Резерви</t>
  </si>
  <si>
    <t>Неразпределена печалба (загуба)</t>
  </si>
  <si>
    <t>Всеобхватен доход за годината</t>
  </si>
  <si>
    <t>Общо собствен капитал</t>
  </si>
  <si>
    <t>Нетекущи пасиви</t>
  </si>
  <si>
    <t>Дългосрочни заеми</t>
  </si>
  <si>
    <t>Пенсионни и други задължения към персонала</t>
  </si>
  <si>
    <t>Провизии</t>
  </si>
  <si>
    <t>Търговски и други задължения</t>
  </si>
  <si>
    <t>Дългосрочни задължения по финансов лизинг</t>
  </si>
  <si>
    <t>Дългосрочни задължения към свързани лица</t>
  </si>
  <si>
    <t>Приходи за бъдещи периоди и финансирания</t>
  </si>
  <si>
    <t>Отсрочени данъчни пасиви</t>
  </si>
  <si>
    <t>Общо нетекущи пасиви</t>
  </si>
  <si>
    <t>Текущи пасиви</t>
  </si>
  <si>
    <t>Заеми</t>
  </si>
  <si>
    <t>Текущи задължения по финансов лизинг</t>
  </si>
  <si>
    <t>Текущи задължения към свързани лица</t>
  </si>
  <si>
    <t>Задължения към персонал и осигурителни организации</t>
  </si>
  <si>
    <t>Други задължения</t>
  </si>
  <si>
    <t>Общо текущи  пасиви</t>
  </si>
  <si>
    <t>Общо пасиви</t>
  </si>
  <si>
    <t>Общо собствен капитал и пасиви</t>
  </si>
  <si>
    <t>"ТЕРЕМ-КРЗ ФЛОТСКИ АРСЕНАЛ- ВАРНА " ЕООД</t>
  </si>
  <si>
    <t>ОТЧЕТ ЗА ПРОМЕНИТЕ В СОБСТВЕНИЯ КАПИТАЛ</t>
  </si>
  <si>
    <t>Бележки</t>
  </si>
  <si>
    <t xml:space="preserve">Основен акционерен капитал </t>
  </si>
  <si>
    <t xml:space="preserve">Законов резерв </t>
  </si>
  <si>
    <t>Общи резерви</t>
  </si>
  <si>
    <t>Други резерви</t>
  </si>
  <si>
    <t>Преоценъчни резерви</t>
  </si>
  <si>
    <t xml:space="preserve">Натрупани печалби (загуби)
</t>
  </si>
  <si>
    <t>Всеобхватен доход за периода</t>
  </si>
  <si>
    <t xml:space="preserve">Общо собствен капитал </t>
  </si>
  <si>
    <t>Печалба (загуба) за годината</t>
  </si>
  <si>
    <t>Други всеобхватен доход за годината</t>
  </si>
  <si>
    <t>Общ всеобхватен доход за годината</t>
  </si>
  <si>
    <t>Емисии на капитал/акции</t>
  </si>
  <si>
    <t>Разпределения на дивиденти</t>
  </si>
  <si>
    <t>Прехвърляне към неразпределени печалби</t>
  </si>
  <si>
    <t>Общо сделки със собственици</t>
  </si>
  <si>
    <t>Други</t>
  </si>
  <si>
    <t>Разпределение на печалби към резерви</t>
  </si>
  <si>
    <t>Салдо към 1 януари 2016 година</t>
  </si>
  <si>
    <t>Салдо на 31 Декември 2016</t>
  </si>
  <si>
    <t>"ТЕРЕМ -КРЗ ФЛОТСКИ АРСЕНАЛ-ВАРНА" ЕООД</t>
  </si>
  <si>
    <t xml:space="preserve">ОТЧЕТ ЗА ПАРИЧНИТЕ ПОТОЦИ </t>
  </si>
  <si>
    <t>2016       BGN '000</t>
  </si>
  <si>
    <t>Парични потоци от оперативна дейност</t>
  </si>
  <si>
    <t>Постъпления от клиенти</t>
  </si>
  <si>
    <t>Плащания на доставчици</t>
  </si>
  <si>
    <t>Плащания към персонал и осигурителни организации</t>
  </si>
  <si>
    <t>Плащания за данъци (без корпоративни данъци)</t>
  </si>
  <si>
    <t>Плащания за данъци върху печалбата</t>
  </si>
  <si>
    <t>Други постъпления/(плащания), нетно</t>
  </si>
  <si>
    <t>Нетен паричен поток от продължаващи дейности</t>
  </si>
  <si>
    <t>Нетен паричен поток от преустановени дейности</t>
  </si>
  <si>
    <t>Нетен паричен поток от оперативна дейност</t>
  </si>
  <si>
    <t>Парични потоци от инвестиционна дейност</t>
  </si>
  <si>
    <t>Придобиване на имоти, машини и съоръжения</t>
  </si>
  <si>
    <t>Постъпления от продажби на имоти, машини и съоръжения</t>
  </si>
  <si>
    <t>Придобивания на дъщерни предприятия</t>
  </si>
  <si>
    <t>Продажба на дъщерни предприятия</t>
  </si>
  <si>
    <t>Предоставени заеми</t>
  </si>
  <si>
    <t>Постъпления от предоставени заеми</t>
  </si>
  <si>
    <t>Постъпление от лихви</t>
  </si>
  <si>
    <t>Постъпления от дивиденти</t>
  </si>
  <si>
    <t>Нетен паричен поток от инвестиционна дейност</t>
  </si>
  <si>
    <t>Парични потоци от финансова дейност</t>
  </si>
  <si>
    <t>Получени заеми</t>
  </si>
  <si>
    <t>Плащания на заеми</t>
  </si>
  <si>
    <t>Плащания на лихви</t>
  </si>
  <si>
    <t>Плащания по финансов лизинг</t>
  </si>
  <si>
    <t>Плащания на дивиденти</t>
  </si>
  <si>
    <t>Нетен паричен поток от финансова дейност</t>
  </si>
  <si>
    <t>Нетно изменение: увеличение / (намаление) на пари и парични еквиваленти</t>
  </si>
  <si>
    <t>Пари и парични еквиваленти  в началото на годината</t>
  </si>
  <si>
    <t>Ефекти от преоценки на пари и парични еквиваленти във валута</t>
  </si>
  <si>
    <t>Пари и парични еквиваленти в края на годината</t>
  </si>
  <si>
    <t>18</t>
  </si>
  <si>
    <t>2017                   BGN '000</t>
  </si>
  <si>
    <t>за годината,  приключваща на 31 декември 2017 година</t>
  </si>
  <si>
    <t xml:space="preserve">                                (Данко Момчилов)</t>
  </si>
  <si>
    <t>31 Декември 2017</t>
  </si>
  <si>
    <t xml:space="preserve">                                (Нина Ковачева)</t>
  </si>
  <si>
    <t>гр. Варна, 30.03.2018 г.</t>
  </si>
  <si>
    <t>2017       BGN '000</t>
  </si>
  <si>
    <t>Салдо към 1 януари 2017 година</t>
  </si>
  <si>
    <t>Салдо на 31 Декември 2017</t>
  </si>
  <si>
    <t>преизчислен</t>
  </si>
  <si>
    <t>01 Януари 2016</t>
  </si>
  <si>
    <t>Корекция по МСС 8</t>
  </si>
  <si>
    <t>към 31 декември 2017 година</t>
  </si>
  <si>
    <t>Отчетът за печалбите или загубите и другия всеобхватен доход следва да се разглежда заедно с бележките към него, представляващи неразделна част от годишния финансов отчет, представени на страници от 5 до 48.</t>
  </si>
  <si>
    <t>Отчетът за финансовото състояние следва да се разглежда заедно с бележките към него, представляващи неразделна част от годишния финансов отчет, представени на страници от 5 до 48.</t>
  </si>
  <si>
    <t>Отчетът за промените в собствения капитал следва да се разглежда заедно с бележките към него, представляващи неразделна част от годишния финансов отчет, представени на страници от 5 до 48.</t>
  </si>
  <si>
    <t>Отчетът за паричните потоци следва да се разглежда заедно с бележките към него, представляващи неразделна част от годишния финансов отчет, представени на страници от 5 до 48.</t>
  </si>
</sst>
</file>

<file path=xl/styles.xml><?xml version="1.0" encoding="utf-8"?>
<styleSheet xmlns="http://schemas.openxmlformats.org/spreadsheetml/2006/main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_);_(* \(#,##0\);_(* \-_);_(@_)"/>
    <numFmt numFmtId="168" formatCode="d\ mmm\ yy"/>
  </numFmts>
  <fonts count="5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OpalB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23"/>
      <name val="Times New Roman"/>
      <family val="1"/>
      <charset val="204"/>
    </font>
    <font>
      <sz val="11"/>
      <color indexed="23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0"/>
      <name val="Hebar"/>
    </font>
    <font>
      <i/>
      <sz val="10"/>
      <name val="Times New Roman"/>
      <family val="1"/>
      <charset val="204"/>
    </font>
    <font>
      <b/>
      <sz val="10.5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9"/>
      <name val="Arial"/>
      <family val="2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</font>
    <font>
      <sz val="10"/>
      <name val="OpalB"/>
      <charset val="204"/>
    </font>
    <font>
      <sz val="11"/>
      <color indexed="8"/>
      <name val="All Times New Roman"/>
      <family val="1"/>
      <charset val="204"/>
    </font>
    <font>
      <i/>
      <sz val="12"/>
      <name val="Times New Roman"/>
      <family val="1"/>
    </font>
    <font>
      <i/>
      <sz val="10"/>
      <name val="Times New Roman"/>
      <family val="1"/>
    </font>
    <font>
      <i/>
      <sz val="9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color indexed="23"/>
      <name val="Times New Roman"/>
      <family val="1"/>
      <charset val="204"/>
    </font>
    <font>
      <sz val="12"/>
      <color indexed="23"/>
      <name val="Arial"/>
      <family val="2"/>
      <charset val="204"/>
    </font>
    <font>
      <b/>
      <sz val="11"/>
      <color indexed="23"/>
      <name val="Times New Roman"/>
      <family val="1"/>
    </font>
    <font>
      <sz val="11"/>
      <color indexed="23"/>
      <name val="Times New Roman"/>
      <family val="1"/>
    </font>
    <font>
      <b/>
      <sz val="11"/>
      <color indexed="8"/>
      <name val="Times New Roman"/>
      <family val="1"/>
    </font>
    <font>
      <sz val="11"/>
      <color indexed="10"/>
      <name val="Times New Roman"/>
      <family val="1"/>
    </font>
    <font>
      <b/>
      <sz val="11"/>
      <color indexed="10"/>
      <name val="Times New Roman"/>
      <family val="1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</font>
    <font>
      <sz val="10"/>
      <color indexed="2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56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12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0" fontId="4" fillId="0" borderId="0"/>
    <xf numFmtId="0" fontId="22" fillId="0" borderId="0"/>
    <xf numFmtId="0" fontId="33" fillId="0" borderId="0"/>
    <xf numFmtId="0" fontId="22" fillId="0" borderId="0"/>
    <xf numFmtId="0" fontId="2" fillId="0" borderId="0"/>
    <xf numFmtId="0" fontId="22" fillId="0" borderId="0"/>
    <xf numFmtId="0" fontId="4" fillId="0" borderId="0"/>
    <xf numFmtId="165" fontId="4" fillId="0" borderId="0" applyFont="0" applyFill="0" applyBorder="0" applyAlignment="0" applyProtection="0"/>
    <xf numFmtId="0" fontId="1" fillId="0" borderId="0"/>
  </cellStyleXfs>
  <cellXfs count="284">
    <xf numFmtId="0" fontId="0" fillId="0" borderId="0" xfId="0"/>
    <xf numFmtId="0" fontId="6" fillId="0" borderId="0" xfId="0" applyFont="1" applyBorder="1"/>
    <xf numFmtId="0" fontId="7" fillId="0" borderId="0" xfId="0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left" vertical="justify" wrapText="1"/>
    </xf>
    <xf numFmtId="0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37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/>
    </xf>
    <xf numFmtId="164" fontId="9" fillId="0" borderId="0" xfId="1" applyNumberFormat="1" applyFont="1" applyFill="1" applyBorder="1" applyAlignment="1">
      <alignment horizontal="right" vertical="center"/>
    </xf>
    <xf numFmtId="166" fontId="9" fillId="0" borderId="0" xfId="1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justify" wrapText="1"/>
    </xf>
    <xf numFmtId="166" fontId="9" fillId="0" borderId="0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64" fontId="9" fillId="0" borderId="3" xfId="0" applyNumberFormat="1" applyFont="1" applyFill="1" applyBorder="1" applyAlignment="1">
      <alignment horizontal="right"/>
    </xf>
    <xf numFmtId="0" fontId="9" fillId="0" borderId="0" xfId="0" applyFont="1" applyBorder="1" applyAlignment="1">
      <alignment horizontal="left" vertical="justify" wrapText="1"/>
    </xf>
    <xf numFmtId="164" fontId="9" fillId="0" borderId="4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4" fontId="9" fillId="0" borderId="2" xfId="0" applyNumberFormat="1" applyFont="1" applyFill="1" applyBorder="1" applyAlignment="1">
      <alignment horizontal="right"/>
    </xf>
    <xf numFmtId="164" fontId="9" fillId="0" borderId="5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left" vertical="justify" wrapText="1"/>
    </xf>
    <xf numFmtId="166" fontId="6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right"/>
    </xf>
    <xf numFmtId="0" fontId="13" fillId="0" borderId="0" xfId="0" applyFont="1" applyAlignment="1">
      <alignment vertical="justify" wrapText="1"/>
    </xf>
    <xf numFmtId="0" fontId="11" fillId="0" borderId="0" xfId="0" applyFont="1" applyAlignment="1">
      <alignment vertical="justify" wrapText="1"/>
    </xf>
    <xf numFmtId="164" fontId="6" fillId="0" borderId="4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0" fontId="11" fillId="0" borderId="0" xfId="0" applyFont="1" applyAlignment="1">
      <alignment vertical="center" wrapText="1"/>
    </xf>
    <xf numFmtId="0" fontId="9" fillId="0" borderId="0" xfId="0" applyFont="1" applyBorder="1"/>
    <xf numFmtId="0" fontId="14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wrapText="1"/>
    </xf>
    <xf numFmtId="0" fontId="10" fillId="0" borderId="0" xfId="2" applyFont="1" applyBorder="1" applyAlignment="1">
      <alignment vertical="center"/>
    </xf>
    <xf numFmtId="0" fontId="6" fillId="0" borderId="0" xfId="0" applyNumberFormat="1" applyFont="1" applyBorder="1" applyAlignment="1">
      <alignment horizont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2" applyFont="1" applyBorder="1" applyAlignment="1">
      <alignment vertical="center"/>
    </xf>
    <xf numFmtId="0" fontId="6" fillId="0" borderId="0" xfId="0" applyNumberFormat="1" applyFont="1" applyFill="1" applyBorder="1"/>
    <xf numFmtId="0" fontId="6" fillId="0" borderId="0" xfId="0" applyFont="1" applyFill="1" applyBorder="1"/>
    <xf numFmtId="0" fontId="6" fillId="0" borderId="0" xfId="0" applyFont="1" applyAlignment="1">
      <alignment horizontal="justify" vertical="center"/>
    </xf>
    <xf numFmtId="0" fontId="6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horizontal="right"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16" fillId="0" borderId="0" xfId="0" applyFont="1" applyBorder="1"/>
    <xf numFmtId="0" fontId="17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23" fillId="0" borderId="0" xfId="4" applyNumberFormat="1" applyFont="1" applyFill="1" applyBorder="1" applyAlignment="1" applyProtection="1">
      <alignment wrapText="1"/>
    </xf>
    <xf numFmtId="0" fontId="19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/>
    </xf>
    <xf numFmtId="164" fontId="25" fillId="0" borderId="0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/>
    </xf>
    <xf numFmtId="0" fontId="28" fillId="0" borderId="0" xfId="0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right" vertical="top"/>
    </xf>
    <xf numFmtId="0" fontId="17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0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 vertical="justify" wrapText="1"/>
    </xf>
    <xf numFmtId="0" fontId="16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/>
    </xf>
    <xf numFmtId="166" fontId="16" fillId="0" borderId="0" xfId="1" applyNumberFormat="1" applyFont="1" applyFill="1" applyBorder="1"/>
    <xf numFmtId="0" fontId="16" fillId="0" borderId="0" xfId="0" applyFont="1" applyFill="1" applyBorder="1"/>
    <xf numFmtId="164" fontId="16" fillId="0" borderId="0" xfId="1" applyNumberFormat="1" applyFont="1" applyFill="1" applyBorder="1"/>
    <xf numFmtId="166" fontId="16" fillId="0" borderId="2" xfId="1" applyNumberFormat="1" applyFont="1" applyFill="1" applyBorder="1"/>
    <xf numFmtId="0" fontId="30" fillId="0" borderId="0" xfId="0" applyFont="1" applyFill="1" applyBorder="1" applyAlignment="1">
      <alignment horizontal="center" wrapText="1"/>
    </xf>
    <xf numFmtId="0" fontId="31" fillId="0" borderId="0" xfId="0" applyFont="1" applyFill="1" applyBorder="1" applyAlignment="1">
      <alignment horizontal="center"/>
    </xf>
    <xf numFmtId="166" fontId="6" fillId="0" borderId="0" xfId="1" applyNumberFormat="1" applyFont="1" applyFill="1" applyBorder="1"/>
    <xf numFmtId="166" fontId="6" fillId="0" borderId="0" xfId="1" applyNumberFormat="1" applyFont="1" applyFill="1" applyBorder="1" applyAlignment="1">
      <alignment vertical="center"/>
    </xf>
    <xf numFmtId="0" fontId="10" fillId="0" borderId="0" xfId="0" applyFont="1" applyBorder="1" applyAlignment="1">
      <alignment horizontal="left" vertical="justify" wrapText="1"/>
    </xf>
    <xf numFmtId="166" fontId="10" fillId="0" borderId="0" xfId="1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left" vertical="justify" wrapText="1"/>
    </xf>
    <xf numFmtId="0" fontId="6" fillId="0" borderId="0" xfId="0" applyFont="1" applyBorder="1" applyAlignment="1">
      <alignment horizontal="left" wrapText="1"/>
    </xf>
    <xf numFmtId="0" fontId="30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horizontal="center"/>
    </xf>
    <xf numFmtId="0" fontId="25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  <xf numFmtId="166" fontId="25" fillId="0" borderId="0" xfId="1" applyNumberFormat="1" applyFont="1" applyFill="1" applyBorder="1" applyAlignment="1">
      <alignment vertical="center"/>
    </xf>
    <xf numFmtId="166" fontId="25" fillId="0" borderId="6" xfId="1" applyNumberFormat="1" applyFont="1" applyFill="1" applyBorder="1"/>
    <xf numFmtId="0" fontId="9" fillId="0" borderId="0" xfId="0" applyFont="1" applyAlignment="1">
      <alignment horizontal="left" wrapText="1"/>
    </xf>
    <xf numFmtId="0" fontId="32" fillId="0" borderId="0" xfId="0" applyFont="1" applyBorder="1" applyAlignment="1">
      <alignment horizontal="center" vertical="center" wrapText="1"/>
    </xf>
    <xf numFmtId="0" fontId="25" fillId="0" borderId="0" xfId="0" applyNumberFormat="1" applyFont="1" applyFill="1" applyBorder="1" applyAlignment="1">
      <alignment horizontal="right" vertical="center" wrapText="1"/>
    </xf>
    <xf numFmtId="0" fontId="25" fillId="0" borderId="0" xfId="0" applyFont="1" applyFill="1" applyBorder="1" applyAlignment="1">
      <alignment horizontal="center" vertical="center" wrapText="1"/>
    </xf>
    <xf numFmtId="164" fontId="10" fillId="0" borderId="0" xfId="5" applyNumberFormat="1" applyFont="1" applyFill="1" applyBorder="1" applyAlignment="1">
      <alignment vertical="center"/>
    </xf>
    <xf numFmtId="166" fontId="16" fillId="0" borderId="0" xfId="0" applyNumberFormat="1" applyFont="1" applyBorder="1"/>
    <xf numFmtId="0" fontId="6" fillId="0" borderId="0" xfId="0" applyFont="1" applyAlignment="1">
      <alignment horizontal="left" wrapText="1"/>
    </xf>
    <xf numFmtId="0" fontId="30" fillId="0" borderId="0" xfId="0" applyFont="1" applyBorder="1" applyAlignment="1">
      <alignment horizontal="center" vertical="center" wrapText="1"/>
    </xf>
    <xf numFmtId="166" fontId="6" fillId="3" borderId="0" xfId="1" applyNumberFormat="1" applyFont="1" applyFill="1" applyBorder="1" applyAlignment="1">
      <alignment vertical="center"/>
    </xf>
    <xf numFmtId="0" fontId="16" fillId="3" borderId="0" xfId="0" applyFont="1" applyFill="1" applyBorder="1"/>
    <xf numFmtId="164" fontId="16" fillId="3" borderId="0" xfId="1" applyNumberFormat="1" applyFont="1" applyFill="1" applyBorder="1" applyAlignment="1">
      <alignment vertical="center"/>
    </xf>
    <xf numFmtId="166" fontId="16" fillId="3" borderId="0" xfId="1" applyNumberFormat="1" applyFont="1" applyFill="1" applyBorder="1"/>
    <xf numFmtId="0" fontId="34" fillId="0" borderId="0" xfId="0" applyFont="1" applyAlignment="1">
      <alignment horizontal="left" wrapText="1"/>
    </xf>
    <xf numFmtId="0" fontId="35" fillId="0" borderId="0" xfId="0" applyFont="1" applyFill="1" applyBorder="1" applyAlignment="1">
      <alignment horizontal="center"/>
    </xf>
    <xf numFmtId="164" fontId="16" fillId="3" borderId="2" xfId="1" applyNumberFormat="1" applyFont="1" applyFill="1" applyBorder="1" applyAlignment="1">
      <alignment vertical="center"/>
    </xf>
    <xf numFmtId="166" fontId="16" fillId="3" borderId="0" xfId="1" applyNumberFormat="1" applyFont="1" applyFill="1" applyBorder="1" applyAlignment="1"/>
    <xf numFmtId="166" fontId="6" fillId="3" borderId="0" xfId="1" applyNumberFormat="1" applyFont="1" applyFill="1" applyBorder="1"/>
    <xf numFmtId="0" fontId="6" fillId="3" borderId="0" xfId="0" applyFont="1" applyFill="1" applyBorder="1"/>
    <xf numFmtId="0" fontId="25" fillId="0" borderId="0" xfId="0" applyFont="1" applyFill="1" applyBorder="1" applyAlignment="1">
      <alignment horizontal="left" wrapText="1"/>
    </xf>
    <xf numFmtId="166" fontId="25" fillId="3" borderId="0" xfId="1" applyNumberFormat="1" applyFont="1" applyFill="1" applyBorder="1"/>
    <xf numFmtId="0" fontId="10" fillId="0" borderId="0" xfId="0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/>
    </xf>
    <xf numFmtId="166" fontId="10" fillId="3" borderId="0" xfId="1" applyNumberFormat="1" applyFont="1" applyFill="1" applyBorder="1"/>
    <xf numFmtId="0" fontId="10" fillId="3" borderId="0" xfId="0" applyFont="1" applyFill="1" applyBorder="1"/>
    <xf numFmtId="166" fontId="6" fillId="3" borderId="2" xfId="1" applyNumberFormat="1" applyFont="1" applyFill="1" applyBorder="1"/>
    <xf numFmtId="0" fontId="18" fillId="0" borderId="0" xfId="0" applyFont="1" applyFill="1" applyBorder="1" applyAlignment="1">
      <alignment horizontal="center"/>
    </xf>
    <xf numFmtId="166" fontId="6" fillId="0" borderId="2" xfId="1" applyNumberFormat="1" applyFont="1" applyFill="1" applyBorder="1"/>
    <xf numFmtId="166" fontId="6" fillId="0" borderId="3" xfId="1" applyNumberFormat="1" applyFont="1" applyFill="1" applyBorder="1"/>
    <xf numFmtId="166" fontId="25" fillId="0" borderId="0" xfId="1" applyNumberFormat="1" applyFont="1" applyFill="1" applyBorder="1"/>
    <xf numFmtId="0" fontId="36" fillId="0" borderId="0" xfId="0" applyFont="1" applyFill="1" applyBorder="1" applyAlignment="1">
      <alignment horizontal="left" vertical="center"/>
    </xf>
    <xf numFmtId="0" fontId="37" fillId="0" borderId="0" xfId="0" applyNumberFormat="1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/>
    </xf>
    <xf numFmtId="0" fontId="39" fillId="0" borderId="0" xfId="2" applyFont="1" applyFill="1" applyBorder="1" applyAlignment="1">
      <alignment horizontal="left" vertical="center"/>
    </xf>
    <xf numFmtId="0" fontId="40" fillId="0" borderId="0" xfId="3" applyFont="1" applyBorder="1" applyAlignment="1">
      <alignment horizontal="left" vertical="center"/>
    </xf>
    <xf numFmtId="0" fontId="41" fillId="0" borderId="0" xfId="2" applyFont="1" applyFill="1" applyBorder="1" applyAlignment="1">
      <alignment horizontal="left" vertical="center"/>
    </xf>
    <xf numFmtId="0" fontId="42" fillId="0" borderId="0" xfId="4" applyNumberFormat="1" applyFont="1" applyFill="1" applyBorder="1" applyAlignment="1" applyProtection="1">
      <alignment vertical="top"/>
    </xf>
    <xf numFmtId="0" fontId="16" fillId="0" borderId="0" xfId="4" applyNumberFormat="1" applyFont="1" applyFill="1" applyBorder="1" applyAlignment="1" applyProtection="1">
      <alignment vertical="top"/>
    </xf>
    <xf numFmtId="0" fontId="18" fillId="0" borderId="0" xfId="2" applyFont="1" applyFill="1" applyBorder="1" applyAlignment="1">
      <alignment horizontal="left" vertical="center"/>
    </xf>
    <xf numFmtId="0" fontId="21" fillId="0" borderId="0" xfId="6" applyFont="1" applyBorder="1" applyAlignment="1">
      <alignment horizontal="left" vertical="center"/>
    </xf>
    <xf numFmtId="0" fontId="23" fillId="0" borderId="0" xfId="4" applyNumberFormat="1" applyFont="1" applyFill="1" applyBorder="1" applyAlignment="1" applyProtection="1">
      <alignment vertical="top" wrapText="1"/>
    </xf>
    <xf numFmtId="0" fontId="26" fillId="0" borderId="0" xfId="3" applyFont="1" applyBorder="1" applyAlignment="1">
      <alignment horizontal="center" vertical="center" wrapText="1"/>
    </xf>
    <xf numFmtId="0" fontId="18" fillId="0" borderId="0" xfId="4" applyNumberFormat="1" applyFont="1" applyFill="1" applyBorder="1" applyAlignment="1" applyProtection="1">
      <alignment horizontal="right" vertical="top" wrapText="1"/>
    </xf>
    <xf numFmtId="0" fontId="18" fillId="0" borderId="0" xfId="4" applyNumberFormat="1" applyFont="1" applyFill="1" applyBorder="1" applyAlignment="1" applyProtection="1">
      <alignment vertical="top" wrapText="1"/>
    </xf>
    <xf numFmtId="0" fontId="18" fillId="0" borderId="0" xfId="6" applyFont="1" applyFill="1" applyBorder="1" applyAlignment="1">
      <alignment horizontal="right" vertical="top"/>
    </xf>
    <xf numFmtId="0" fontId="16" fillId="0" borderId="0" xfId="4" applyNumberFormat="1" applyFont="1" applyFill="1" applyBorder="1" applyAlignment="1" applyProtection="1">
      <alignment vertical="top"/>
      <protection locked="0"/>
    </xf>
    <xf numFmtId="0" fontId="21" fillId="0" borderId="0" xfId="6" applyFont="1" applyBorder="1" applyAlignment="1">
      <alignment horizontal="right"/>
    </xf>
    <xf numFmtId="0" fontId="21" fillId="0" borderId="0" xfId="6" applyFont="1" applyFill="1" applyBorder="1" applyAlignment="1">
      <alignment horizontal="right"/>
    </xf>
    <xf numFmtId="0" fontId="16" fillId="0" borderId="0" xfId="4" applyNumberFormat="1" applyFont="1" applyFill="1" applyBorder="1" applyAlignment="1" applyProtection="1">
      <alignment horizontal="right" vertical="top"/>
      <protection locked="0"/>
    </xf>
    <xf numFmtId="0" fontId="25" fillId="0" borderId="0" xfId="6" applyFont="1" applyBorder="1" applyAlignment="1">
      <alignment horizontal="right"/>
    </xf>
    <xf numFmtId="0" fontId="25" fillId="0" borderId="0" xfId="6" applyFont="1" applyFill="1" applyBorder="1" applyAlignment="1">
      <alignment horizontal="right"/>
    </xf>
    <xf numFmtId="0" fontId="25" fillId="0" borderId="0" xfId="4" applyNumberFormat="1" applyFont="1" applyFill="1" applyBorder="1" applyAlignment="1" applyProtection="1">
      <alignment horizontal="right" vertical="top"/>
      <protection locked="0"/>
    </xf>
    <xf numFmtId="0" fontId="25" fillId="0" borderId="0" xfId="0" applyFont="1" applyFill="1" applyBorder="1" applyAlignment="1">
      <alignment horizontal="right" vertical="center" wrapText="1"/>
    </xf>
    <xf numFmtId="0" fontId="21" fillId="0" borderId="0" xfId="4" applyNumberFormat="1" applyFont="1" applyFill="1" applyBorder="1" applyAlignment="1" applyProtection="1">
      <alignment horizontal="left" vertical="center"/>
    </xf>
    <xf numFmtId="166" fontId="21" fillId="0" borderId="0" xfId="1" applyNumberFormat="1" applyFont="1" applyFill="1" applyBorder="1" applyAlignment="1" applyProtection="1">
      <alignment vertical="center"/>
    </xf>
    <xf numFmtId="164" fontId="16" fillId="0" borderId="0" xfId="1" applyNumberFormat="1" applyFont="1" applyFill="1" applyBorder="1" applyAlignment="1" applyProtection="1">
      <alignment vertical="center"/>
    </xf>
    <xf numFmtId="164" fontId="25" fillId="0" borderId="0" xfId="1" applyNumberFormat="1" applyFont="1" applyFill="1" applyBorder="1" applyAlignment="1" applyProtection="1">
      <alignment vertical="center"/>
    </xf>
    <xf numFmtId="0" fontId="25" fillId="0" borderId="0" xfId="4" applyNumberFormat="1" applyFont="1" applyFill="1" applyBorder="1" applyAlignment="1" applyProtection="1">
      <alignment horizontal="left" wrapText="1"/>
    </xf>
    <xf numFmtId="0" fontId="18" fillId="0" borderId="0" xfId="4" applyNumberFormat="1" applyFont="1" applyFill="1" applyBorder="1" applyAlignment="1" applyProtection="1">
      <alignment vertical="center"/>
    </xf>
    <xf numFmtId="166" fontId="18" fillId="0" borderId="0" xfId="1" applyNumberFormat="1" applyFont="1" applyFill="1" applyBorder="1" applyAlignment="1" applyProtection="1">
      <alignment horizontal="right" vertical="center"/>
    </xf>
    <xf numFmtId="164" fontId="25" fillId="0" borderId="6" xfId="1" applyNumberFormat="1" applyFont="1" applyFill="1" applyBorder="1" applyAlignment="1" applyProtection="1">
      <alignment horizontal="right" vertical="center"/>
    </xf>
    <xf numFmtId="164" fontId="25" fillId="0" borderId="0" xfId="1" applyNumberFormat="1" applyFont="1" applyFill="1" applyBorder="1" applyAlignment="1" applyProtection="1">
      <alignment horizontal="right" vertical="center"/>
    </xf>
    <xf numFmtId="0" fontId="16" fillId="0" borderId="0" xfId="4" applyNumberFormat="1" applyFont="1" applyFill="1" applyBorder="1" applyAlignment="1" applyProtection="1">
      <alignment horizontal="left" wrapText="1"/>
    </xf>
    <xf numFmtId="0" fontId="16" fillId="0" borderId="0" xfId="0" applyFont="1" applyAlignment="1">
      <alignment horizontal="left" wrapText="1"/>
    </xf>
    <xf numFmtId="164" fontId="43" fillId="0" borderId="0" xfId="1" applyNumberFormat="1" applyFont="1" applyFill="1" applyBorder="1" applyAlignment="1" applyProtection="1">
      <alignment vertical="center"/>
    </xf>
    <xf numFmtId="0" fontId="44" fillId="0" borderId="0" xfId="4" applyNumberFormat="1" applyFont="1" applyFill="1" applyBorder="1" applyAlignment="1" applyProtection="1">
      <alignment vertical="top"/>
    </xf>
    <xf numFmtId="164" fontId="16" fillId="0" borderId="3" xfId="1" applyNumberFormat="1" applyFont="1" applyFill="1" applyBorder="1" applyAlignment="1" applyProtection="1">
      <alignment vertical="center"/>
    </xf>
    <xf numFmtId="164" fontId="16" fillId="0" borderId="2" xfId="1" applyNumberFormat="1" applyFont="1" applyFill="1" applyBorder="1" applyAlignment="1" applyProtection="1">
      <alignment vertical="center"/>
    </xf>
    <xf numFmtId="164" fontId="43" fillId="0" borderId="2" xfId="1" applyNumberFormat="1" applyFont="1" applyFill="1" applyBorder="1" applyAlignment="1" applyProtection="1">
      <alignment vertical="center"/>
    </xf>
    <xf numFmtId="37" fontId="21" fillId="0" borderId="0" xfId="4" applyNumberFormat="1" applyFont="1" applyFill="1" applyBorder="1" applyAlignment="1" applyProtection="1">
      <alignment vertical="top"/>
    </xf>
    <xf numFmtId="166" fontId="16" fillId="0" borderId="0" xfId="1" applyNumberFormat="1" applyFont="1" applyFill="1" applyBorder="1" applyAlignment="1" applyProtection="1">
      <alignment vertical="top"/>
    </xf>
    <xf numFmtId="166" fontId="43" fillId="0" borderId="0" xfId="1" applyNumberFormat="1" applyFont="1" applyFill="1" applyBorder="1" applyAlignment="1" applyProtection="1">
      <alignment vertical="top"/>
    </xf>
    <xf numFmtId="0" fontId="45" fillId="0" borderId="0" xfId="4" applyNumberFormat="1" applyFont="1" applyFill="1" applyBorder="1" applyAlignment="1" applyProtection="1">
      <alignment horizontal="center" vertical="top"/>
    </xf>
    <xf numFmtId="164" fontId="11" fillId="0" borderId="2" xfId="1" applyNumberFormat="1" applyFont="1" applyFill="1" applyBorder="1" applyAlignment="1" applyProtection="1">
      <alignment vertical="center"/>
    </xf>
    <xf numFmtId="0" fontId="46" fillId="0" borderId="0" xfId="4" applyNumberFormat="1" applyFont="1" applyFill="1" applyBorder="1" applyAlignment="1" applyProtection="1">
      <alignment horizontal="center" vertical="center"/>
    </xf>
    <xf numFmtId="0" fontId="18" fillId="0" borderId="0" xfId="4" applyNumberFormat="1" applyFont="1" applyFill="1" applyBorder="1" applyAlignment="1" applyProtection="1">
      <alignment horizontal="left" wrapText="1"/>
    </xf>
    <xf numFmtId="164" fontId="43" fillId="0" borderId="0" xfId="1" applyNumberFormat="1" applyFont="1" applyFill="1" applyBorder="1" applyAlignment="1" applyProtection="1">
      <alignment horizontal="right" vertical="center"/>
    </xf>
    <xf numFmtId="0" fontId="47" fillId="0" borderId="0" xfId="0" applyFont="1" applyFill="1" applyBorder="1" applyAlignment="1">
      <alignment horizontal="left" vertical="center"/>
    </xf>
    <xf numFmtId="0" fontId="21" fillId="0" borderId="0" xfId="0" applyFont="1" applyBorder="1"/>
    <xf numFmtId="37" fontId="16" fillId="0" borderId="0" xfId="4" applyNumberFormat="1" applyFont="1" applyFill="1" applyBorder="1" applyAlignment="1" applyProtection="1">
      <alignment vertical="top"/>
    </xf>
    <xf numFmtId="0" fontId="7" fillId="0" borderId="0" xfId="2" applyFont="1" applyFill="1" applyBorder="1" applyAlignment="1">
      <alignment horizontal="left" vertical="center"/>
    </xf>
    <xf numFmtId="0" fontId="8" fillId="0" borderId="0" xfId="3" applyFont="1" applyBorder="1" applyAlignment="1">
      <alignment horizontal="left" vertical="center"/>
    </xf>
    <xf numFmtId="0" fontId="48" fillId="0" borderId="0" xfId="3" applyFont="1" applyBorder="1" applyAlignment="1">
      <alignment horizontal="left" vertical="center"/>
    </xf>
    <xf numFmtId="0" fontId="48" fillId="0" borderId="0" xfId="3" applyFont="1" applyFill="1" applyBorder="1" applyAlignment="1">
      <alignment horizontal="left" vertical="center"/>
    </xf>
    <xf numFmtId="0" fontId="8" fillId="0" borderId="0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vertical="center"/>
    </xf>
    <xf numFmtId="0" fontId="8" fillId="0" borderId="0" xfId="7" applyFont="1" applyFill="1" applyAlignment="1">
      <alignment vertical="center"/>
    </xf>
    <xf numFmtId="0" fontId="30" fillId="0" borderId="0" xfId="3" applyFont="1" applyFill="1" applyBorder="1" applyAlignment="1">
      <alignment horizontal="left" vertical="center"/>
    </xf>
    <xf numFmtId="0" fontId="9" fillId="0" borderId="0" xfId="7" applyFont="1" applyFill="1" applyBorder="1" applyAlignment="1">
      <alignment horizontal="center" vertical="center"/>
    </xf>
    <xf numFmtId="0" fontId="6" fillId="0" borderId="0" xfId="8" applyFont="1" applyFill="1" applyBorder="1" applyAlignment="1">
      <alignment vertical="center"/>
    </xf>
    <xf numFmtId="0" fontId="6" fillId="0" borderId="0" xfId="3" applyFont="1" applyBorder="1" applyAlignment="1">
      <alignment horizontal="left" vertical="center"/>
    </xf>
    <xf numFmtId="0" fontId="30" fillId="0" borderId="0" xfId="3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9" fillId="0" borderId="0" xfId="2" applyFont="1" applyFill="1" applyBorder="1" applyAlignment="1">
      <alignment horizontal="left" vertical="center"/>
    </xf>
    <xf numFmtId="0" fontId="46" fillId="0" borderId="0" xfId="0" applyFont="1" applyBorder="1" applyAlignment="1">
      <alignment horizontal="center" vertical="center" wrapText="1"/>
    </xf>
    <xf numFmtId="0" fontId="49" fillId="0" borderId="0" xfId="3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49" fontId="50" fillId="0" borderId="0" xfId="4" applyNumberFormat="1" applyFont="1" applyFill="1" applyBorder="1" applyAlignment="1">
      <alignment horizontal="right" vertical="center"/>
    </xf>
    <xf numFmtId="0" fontId="6" fillId="0" borderId="0" xfId="7" quotePrefix="1" applyFont="1" applyFill="1" applyBorder="1" applyAlignment="1">
      <alignment horizontal="center" vertical="center"/>
    </xf>
    <xf numFmtId="0" fontId="51" fillId="0" borderId="0" xfId="7" applyFont="1" applyFill="1" applyBorder="1" applyAlignment="1">
      <alignment horizontal="right" vertical="center"/>
    </xf>
    <xf numFmtId="0" fontId="6" fillId="0" borderId="0" xfId="8" applyFont="1" applyFill="1"/>
    <xf numFmtId="0" fontId="52" fillId="0" borderId="0" xfId="7" applyFont="1" applyFill="1" applyBorder="1" applyAlignment="1">
      <alignment horizontal="left" vertical="center"/>
    </xf>
    <xf numFmtId="168" fontId="50" fillId="0" borderId="0" xfId="2" applyNumberFormat="1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164" fontId="6" fillId="0" borderId="0" xfId="8" applyNumberFormat="1" applyFont="1" applyFill="1" applyBorder="1"/>
    <xf numFmtId="164" fontId="6" fillId="0" borderId="0" xfId="8" applyNumberFormat="1" applyFont="1" applyFill="1"/>
    <xf numFmtId="0" fontId="13" fillId="0" borderId="0" xfId="8" applyFont="1" applyFill="1" applyBorder="1" applyAlignment="1">
      <alignment vertical="top" wrapText="1"/>
    </xf>
    <xf numFmtId="0" fontId="6" fillId="0" borderId="0" xfId="8" applyFont="1" applyFill="1" applyBorder="1" applyAlignment="1">
      <alignment horizontal="center"/>
    </xf>
    <xf numFmtId="167" fontId="6" fillId="0" borderId="0" xfId="8" applyNumberFormat="1" applyFont="1" applyFill="1" applyBorder="1" applyAlignment="1">
      <alignment horizontal="right"/>
    </xf>
    <xf numFmtId="167" fontId="6" fillId="0" borderId="0" xfId="8" applyNumberFormat="1" applyFont="1" applyFill="1" applyBorder="1"/>
    <xf numFmtId="0" fontId="11" fillId="0" borderId="0" xfId="8" applyFont="1" applyFill="1" applyBorder="1" applyAlignment="1">
      <alignment vertical="top" wrapText="1"/>
    </xf>
    <xf numFmtId="167" fontId="6" fillId="3" borderId="0" xfId="8" applyNumberFormat="1" applyFont="1" applyFill="1" applyBorder="1" applyAlignment="1">
      <alignment horizontal="right"/>
    </xf>
    <xf numFmtId="164" fontId="6" fillId="0" borderId="0" xfId="8" applyNumberFormat="1" applyFont="1" applyFill="1" applyBorder="1" applyAlignment="1">
      <alignment horizontal="center"/>
    </xf>
    <xf numFmtId="0" fontId="9" fillId="0" borderId="0" xfId="8" applyFont="1" applyFill="1" applyBorder="1" applyAlignment="1">
      <alignment horizontal="center"/>
    </xf>
    <xf numFmtId="0" fontId="6" fillId="0" borderId="0" xfId="7" applyFont="1" applyFill="1" applyBorder="1" applyAlignment="1">
      <alignment horizontal="center" vertical="center"/>
    </xf>
    <xf numFmtId="0" fontId="9" fillId="0" borderId="0" xfId="8" applyFont="1" applyFill="1"/>
    <xf numFmtId="167" fontId="6" fillId="3" borderId="2" xfId="8" applyNumberFormat="1" applyFont="1" applyFill="1" applyBorder="1" applyAlignment="1">
      <alignment horizontal="right"/>
    </xf>
    <xf numFmtId="0" fontId="6" fillId="0" borderId="0" xfId="3" applyFont="1" applyFill="1" applyAlignment="1"/>
    <xf numFmtId="167" fontId="9" fillId="3" borderId="0" xfId="8" applyNumberFormat="1" applyFont="1" applyFill="1" applyBorder="1" applyAlignment="1">
      <alignment horizontal="right"/>
    </xf>
    <xf numFmtId="167" fontId="9" fillId="0" borderId="0" xfId="8" applyNumberFormat="1" applyFont="1" applyFill="1" applyBorder="1"/>
    <xf numFmtId="164" fontId="9" fillId="0" borderId="0" xfId="8" applyNumberFormat="1" applyFont="1" applyFill="1" applyBorder="1" applyAlignment="1">
      <alignment horizontal="center"/>
    </xf>
    <xf numFmtId="0" fontId="9" fillId="0" borderId="0" xfId="8" applyFont="1" applyFill="1" applyBorder="1" applyAlignment="1">
      <alignment horizontal="left" wrapText="1"/>
    </xf>
    <xf numFmtId="167" fontId="9" fillId="0" borderId="7" xfId="8" applyNumberFormat="1" applyFont="1" applyFill="1" applyBorder="1" applyAlignment="1">
      <alignment horizontal="right"/>
    </xf>
    <xf numFmtId="167" fontId="9" fillId="0" borderId="0" xfId="8" applyNumberFormat="1" applyFont="1" applyFill="1" applyBorder="1" applyAlignment="1">
      <alignment horizontal="center"/>
    </xf>
    <xf numFmtId="0" fontId="6" fillId="0" borderId="0" xfId="8" applyFont="1" applyFill="1" applyBorder="1"/>
    <xf numFmtId="167" fontId="6" fillId="0" borderId="0" xfId="8" applyNumberFormat="1" applyFont="1" applyFill="1" applyBorder="1" applyAlignment="1">
      <alignment horizontal="center"/>
    </xf>
    <xf numFmtId="164" fontId="9" fillId="0" borderId="0" xfId="8" applyNumberFormat="1" applyFont="1" applyFill="1" applyBorder="1"/>
    <xf numFmtId="49" fontId="6" fillId="0" borderId="0" xfId="8" applyNumberFormat="1" applyFont="1" applyFill="1" applyBorder="1" applyAlignment="1">
      <alignment horizontal="center"/>
    </xf>
    <xf numFmtId="0" fontId="30" fillId="0" borderId="0" xfId="7" applyFont="1" applyFill="1" applyBorder="1" applyAlignment="1">
      <alignment horizontal="center" vertical="center"/>
    </xf>
    <xf numFmtId="0" fontId="30" fillId="0" borderId="0" xfId="8" applyFont="1" applyFill="1"/>
    <xf numFmtId="0" fontId="9" fillId="0" borderId="0" xfId="8" applyFont="1" applyFill="1" applyBorder="1"/>
    <xf numFmtId="167" fontId="9" fillId="0" borderId="8" xfId="8" applyNumberFormat="1" applyFont="1" applyFill="1" applyBorder="1" applyAlignment="1">
      <alignment horizontal="right"/>
    </xf>
    <xf numFmtId="0" fontId="31" fillId="0" borderId="0" xfId="8" applyFont="1" applyFill="1" applyBorder="1"/>
    <xf numFmtId="0" fontId="31" fillId="0" borderId="0" xfId="0" applyFont="1" applyBorder="1"/>
    <xf numFmtId="0" fontId="6" fillId="0" borderId="0" xfId="8" applyFont="1" applyFill="1" applyAlignment="1">
      <alignment horizontal="center"/>
    </xf>
    <xf numFmtId="164" fontId="6" fillId="0" borderId="0" xfId="8" applyNumberFormat="1" applyFont="1" applyFill="1" applyAlignment="1">
      <alignment horizontal="right"/>
    </xf>
    <xf numFmtId="164" fontId="6" fillId="0" borderId="0" xfId="0" applyNumberFormat="1" applyFont="1" applyBorder="1"/>
    <xf numFmtId="166" fontId="6" fillId="3" borderId="2" xfId="1" applyNumberFormat="1" applyFont="1" applyFill="1" applyBorder="1" applyAlignment="1">
      <alignment vertical="center"/>
    </xf>
    <xf numFmtId="164" fontId="53" fillId="0" borderId="0" xfId="0" applyNumberFormat="1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49" fontId="32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164" fontId="32" fillId="0" borderId="2" xfId="0" applyNumberFormat="1" applyFont="1" applyBorder="1" applyAlignment="1">
      <alignment horizontal="center" vertical="center" wrapText="1"/>
    </xf>
    <xf numFmtId="0" fontId="24" fillId="0" borderId="0" xfId="4" applyNumberFormat="1" applyFont="1" applyFill="1" applyBorder="1" applyAlignment="1" applyProtection="1">
      <alignment horizontal="center" vertical="top" wrapText="1"/>
    </xf>
    <xf numFmtId="0" fontId="24" fillId="0" borderId="0" xfId="6" applyFont="1" applyFill="1" applyBorder="1" applyAlignment="1">
      <alignment horizontal="center" vertical="top"/>
    </xf>
    <xf numFmtId="0" fontId="24" fillId="0" borderId="0" xfId="4" applyNumberFormat="1" applyFont="1" applyFill="1" applyBorder="1" applyAlignment="1" applyProtection="1">
      <alignment horizontal="center" vertical="top"/>
      <protection locked="0"/>
    </xf>
    <xf numFmtId="0" fontId="24" fillId="0" borderId="0" xfId="6" applyFont="1" applyBorder="1" applyAlignment="1">
      <alignment horizontal="center"/>
    </xf>
    <xf numFmtId="0" fontId="24" fillId="0" borderId="0" xfId="6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0" fontId="3" fillId="0" borderId="1" xfId="2" applyFont="1" applyFill="1" applyBorder="1" applyAlignment="1">
      <alignment horizontal="left" vertical="center"/>
    </xf>
    <xf numFmtId="0" fontId="5" fillId="0" borderId="1" xfId="3" applyFont="1" applyBorder="1" applyAlignment="1">
      <alignment horizontal="left" vertical="center"/>
    </xf>
    <xf numFmtId="0" fontId="26" fillId="0" borderId="0" xfId="0" applyNumberFormat="1" applyFont="1" applyBorder="1" applyAlignment="1">
      <alignment horizontal="center" vertical="center"/>
    </xf>
    <xf numFmtId="0" fontId="27" fillId="0" borderId="0" xfId="0" applyNumberFormat="1" applyFont="1" applyBorder="1" applyAlignment="1">
      <alignment horizontal="center" vertical="center"/>
    </xf>
    <xf numFmtId="0" fontId="15" fillId="3" borderId="0" xfId="0" applyFont="1" applyFill="1" applyAlignment="1">
      <alignment horizontal="left" vertical="justify"/>
    </xf>
    <xf numFmtId="0" fontId="6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left" vertical="center"/>
    </xf>
    <xf numFmtId="0" fontId="31" fillId="0" borderId="0" xfId="3" applyFont="1" applyBorder="1" applyAlignment="1">
      <alignment horizontal="left" vertical="center"/>
    </xf>
    <xf numFmtId="167" fontId="20" fillId="0" borderId="7" xfId="0" applyNumberFormat="1" applyFont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left" vertical="top" wrapText="1"/>
    </xf>
    <xf numFmtId="0" fontId="24" fillId="0" borderId="0" xfId="4" applyNumberFormat="1" applyFont="1" applyFill="1" applyBorder="1" applyAlignment="1" applyProtection="1">
      <alignment horizontal="center" vertical="top" wrapText="1"/>
    </xf>
    <xf numFmtId="0" fontId="24" fillId="0" borderId="0" xfId="6" applyFont="1" applyBorder="1" applyAlignment="1">
      <alignment horizontal="center" vertical="top"/>
    </xf>
    <xf numFmtId="0" fontId="9" fillId="0" borderId="1" xfId="2" applyFont="1" applyFill="1" applyBorder="1" applyAlignment="1">
      <alignment horizontal="left" vertical="center"/>
    </xf>
    <xf numFmtId="0" fontId="18" fillId="0" borderId="0" xfId="2" applyFont="1" applyFill="1" applyBorder="1" applyAlignment="1">
      <alignment horizontal="left" vertical="center"/>
    </xf>
    <xf numFmtId="0" fontId="21" fillId="0" borderId="0" xfId="6" applyFont="1" applyBorder="1" applyAlignment="1">
      <alignment horizontal="left" vertical="center"/>
    </xf>
    <xf numFmtId="0" fontId="25" fillId="0" borderId="0" xfId="2" applyFont="1" applyFill="1" applyBorder="1" applyAlignment="1">
      <alignment horizontal="left" vertical="center"/>
    </xf>
    <xf numFmtId="0" fontId="19" fillId="0" borderId="0" xfId="6" applyFont="1" applyBorder="1" applyAlignment="1">
      <alignment horizontal="left" vertical="center"/>
    </xf>
  </cellXfs>
  <cellStyles count="12">
    <cellStyle name="Comma" xfId="1" builtinId="3"/>
    <cellStyle name="Comma 2" xfId="10"/>
    <cellStyle name="Normal" xfId="0" builtinId="0"/>
    <cellStyle name="Normal 2" xfId="11"/>
    <cellStyle name="Normal 3" xfId="9"/>
    <cellStyle name="Normal_BAL" xfId="2"/>
    <cellStyle name="Normal_Financial statements 2000 Alcomet" xfId="8"/>
    <cellStyle name="Normal_Financial statements_bg model 2002" xfId="4"/>
    <cellStyle name="Normal_FS'05-Vitavel-bg_final" xfId="3"/>
    <cellStyle name="Normal_Otchet za sobstvenia kapitalOSK" xfId="6"/>
    <cellStyle name="Normal_P&amp;L" xfId="5"/>
    <cellStyle name="Normal_P&amp;L_Financial statements_bg model 200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J76"/>
  <sheetViews>
    <sheetView showGridLines="0" tabSelected="1" zoomScaleNormal="100" zoomScaleSheetLayoutView="100" workbookViewId="0">
      <selection activeCell="J47" sqref="J47"/>
    </sheetView>
  </sheetViews>
  <sheetFormatPr defaultRowHeight="15"/>
  <cols>
    <col min="1" max="1" width="4.42578125" style="62" customWidth="1"/>
    <col min="2" max="2" width="38.140625" style="62" customWidth="1"/>
    <col min="3" max="3" width="9.7109375" style="98" customWidth="1"/>
    <col min="4" max="4" width="1.7109375" style="142" customWidth="1"/>
    <col min="5" max="5" width="17.7109375" style="62" bestFit="1" customWidth="1"/>
    <col min="6" max="6" width="3" style="62" customWidth="1"/>
    <col min="7" max="7" width="17.7109375" style="62" bestFit="1" customWidth="1"/>
    <col min="8" max="8" width="1.28515625" style="62" customWidth="1"/>
    <col min="9" max="9" width="17.7109375" style="62" bestFit="1" customWidth="1"/>
    <col min="10" max="16384" width="9.140625" style="62"/>
  </cols>
  <sheetData>
    <row r="1" spans="1:9" s="1" customFormat="1">
      <c r="B1" s="261" t="s">
        <v>0</v>
      </c>
      <c r="C1" s="262"/>
      <c r="D1" s="262"/>
      <c r="E1" s="262"/>
      <c r="F1" s="262"/>
    </row>
    <row r="2" spans="1:9" s="63" customFormat="1" ht="15.75">
      <c r="B2" s="64" t="s">
        <v>63</v>
      </c>
      <c r="C2" s="65"/>
      <c r="D2" s="64"/>
      <c r="E2" s="64"/>
      <c r="F2" s="64"/>
      <c r="G2" s="64"/>
      <c r="I2" s="64"/>
    </row>
    <row r="3" spans="1:9" ht="15.75">
      <c r="B3" s="66" t="s">
        <v>180</v>
      </c>
      <c r="C3" s="65"/>
      <c r="D3" s="67"/>
      <c r="E3" s="67"/>
      <c r="F3" s="67"/>
      <c r="G3" s="67"/>
      <c r="I3" s="67"/>
    </row>
    <row r="4" spans="1:9" s="68" customFormat="1" ht="18" customHeight="1">
      <c r="B4" s="69" t="s">
        <v>3</v>
      </c>
      <c r="C4" s="70"/>
      <c r="D4" s="249"/>
      <c r="E4" s="250" t="s">
        <v>171</v>
      </c>
      <c r="F4" s="109"/>
      <c r="G4" s="250" t="s">
        <v>64</v>
      </c>
      <c r="H4" s="251"/>
      <c r="I4" s="250" t="s">
        <v>178</v>
      </c>
    </row>
    <row r="5" spans="1:9" s="68" customFormat="1" ht="14.25" customHeight="1">
      <c r="B5" s="73"/>
      <c r="C5" s="263" t="s">
        <v>4</v>
      </c>
      <c r="D5" s="249"/>
      <c r="E5" s="252" t="s">
        <v>65</v>
      </c>
      <c r="F5" s="109"/>
      <c r="G5" s="252" t="s">
        <v>65</v>
      </c>
      <c r="H5" s="251"/>
      <c r="I5" s="252" t="s">
        <v>65</v>
      </c>
    </row>
    <row r="6" spans="1:9" s="68" customFormat="1" ht="14.25" customHeight="1">
      <c r="B6" s="73"/>
      <c r="C6" s="263"/>
      <c r="D6" s="71"/>
      <c r="E6" s="74"/>
      <c r="F6" s="72"/>
      <c r="G6" s="248" t="s">
        <v>177</v>
      </c>
      <c r="I6" s="248" t="s">
        <v>177</v>
      </c>
    </row>
    <row r="7" spans="1:9" ht="13.5" customHeight="1">
      <c r="B7" s="75" t="s">
        <v>66</v>
      </c>
      <c r="C7" s="264"/>
      <c r="D7" s="76"/>
      <c r="E7" s="77"/>
      <c r="F7" s="78"/>
      <c r="G7" s="77"/>
      <c r="I7" s="77"/>
    </row>
    <row r="8" spans="1:9" s="79" customFormat="1" ht="15.75">
      <c r="B8" s="80" t="s">
        <v>67</v>
      </c>
      <c r="C8" s="81"/>
      <c r="D8" s="82"/>
    </row>
    <row r="9" spans="1:9" ht="15.75" customHeight="1">
      <c r="A9" s="83"/>
      <c r="B9" s="84" t="s">
        <v>68</v>
      </c>
      <c r="C9" s="85">
        <v>11</v>
      </c>
      <c r="D9" s="86"/>
      <c r="E9" s="87">
        <f>12880+31</f>
        <v>12911</v>
      </c>
      <c r="F9" s="87"/>
      <c r="G9" s="87">
        <v>10578</v>
      </c>
      <c r="H9" s="88"/>
      <c r="I9" s="87">
        <v>12325</v>
      </c>
    </row>
    <row r="10" spans="1:9" ht="30" hidden="1" customHeight="1">
      <c r="A10" s="83"/>
      <c r="B10" s="84" t="s">
        <v>69</v>
      </c>
      <c r="C10" s="85"/>
      <c r="D10" s="86"/>
      <c r="E10" s="89"/>
      <c r="F10" s="87"/>
      <c r="G10" s="89"/>
      <c r="H10" s="88"/>
      <c r="I10" s="89"/>
    </row>
    <row r="11" spans="1:9" ht="15.75" customHeight="1">
      <c r="A11" s="83"/>
      <c r="B11" s="84" t="s">
        <v>70</v>
      </c>
      <c r="C11" s="85">
        <v>12</v>
      </c>
      <c r="D11" s="86"/>
      <c r="E11" s="89">
        <v>2</v>
      </c>
      <c r="F11" s="87"/>
      <c r="G11" s="89">
        <v>4</v>
      </c>
      <c r="H11" s="88"/>
      <c r="I11" s="89">
        <v>11</v>
      </c>
    </row>
    <row r="12" spans="1:9" ht="15.75" hidden="1">
      <c r="A12" s="83"/>
      <c r="B12" s="84" t="s">
        <v>71</v>
      </c>
      <c r="C12" s="85"/>
      <c r="D12" s="86"/>
      <c r="E12" s="89"/>
      <c r="F12" s="87"/>
      <c r="G12" s="89"/>
      <c r="H12" s="88"/>
      <c r="I12" s="89">
        <v>0</v>
      </c>
    </row>
    <row r="13" spans="1:9" ht="15.75" hidden="1">
      <c r="A13" s="83"/>
      <c r="B13" s="84" t="s">
        <v>72</v>
      </c>
      <c r="C13" s="85"/>
      <c r="D13" s="86"/>
      <c r="E13" s="89"/>
      <c r="F13" s="87"/>
      <c r="G13" s="89"/>
      <c r="H13" s="88"/>
      <c r="I13" s="89">
        <v>0</v>
      </c>
    </row>
    <row r="14" spans="1:9" ht="15.75" hidden="1">
      <c r="A14" s="83"/>
      <c r="B14" s="84" t="s">
        <v>73</v>
      </c>
      <c r="C14" s="85"/>
      <c r="D14" s="86"/>
      <c r="E14" s="89"/>
      <c r="F14" s="87"/>
      <c r="G14" s="89"/>
      <c r="H14" s="88"/>
      <c r="I14" s="89">
        <v>0</v>
      </c>
    </row>
    <row r="15" spans="1:9" ht="15.75" hidden="1">
      <c r="A15" s="83"/>
      <c r="B15" s="84" t="s">
        <v>74</v>
      </c>
      <c r="C15" s="85"/>
      <c r="D15" s="86"/>
      <c r="E15" s="89"/>
      <c r="F15" s="87"/>
      <c r="G15" s="89"/>
      <c r="H15" s="88"/>
      <c r="I15" s="89">
        <v>0</v>
      </c>
    </row>
    <row r="16" spans="1:9" ht="15.75" hidden="1">
      <c r="A16" s="83"/>
      <c r="B16" s="84" t="s">
        <v>75</v>
      </c>
      <c r="C16" s="85"/>
      <c r="D16" s="86"/>
      <c r="E16" s="89"/>
      <c r="F16" s="87"/>
      <c r="G16" s="89"/>
      <c r="H16" s="88"/>
      <c r="I16" s="89">
        <v>0</v>
      </c>
    </row>
    <row r="17" spans="1:10" ht="15.75" customHeight="1">
      <c r="A17" s="83"/>
      <c r="B17" s="84" t="s">
        <v>76</v>
      </c>
      <c r="C17" s="85">
        <v>14</v>
      </c>
      <c r="D17" s="86"/>
      <c r="E17" s="90">
        <v>369</v>
      </c>
      <c r="F17" s="87"/>
      <c r="G17" s="90">
        <f>1325+258</f>
        <v>1583</v>
      </c>
      <c r="H17" s="88"/>
      <c r="I17" s="90">
        <v>117</v>
      </c>
    </row>
    <row r="18" spans="1:10" s="1" customFormat="1" ht="15" customHeight="1">
      <c r="A18" s="16"/>
      <c r="B18" s="46" t="s">
        <v>77</v>
      </c>
      <c r="C18" s="91"/>
      <c r="D18" s="92"/>
      <c r="E18" s="93">
        <f>SUM(E9:E17)</f>
        <v>13282</v>
      </c>
      <c r="F18" s="94"/>
      <c r="G18" s="93">
        <f>SUM(G9:G17)</f>
        <v>12165</v>
      </c>
      <c r="H18" s="52"/>
      <c r="I18" s="93">
        <f>SUM(I9:I17)</f>
        <v>12453</v>
      </c>
    </row>
    <row r="19" spans="1:10" ht="8.25" customHeight="1">
      <c r="A19" s="83"/>
      <c r="B19" s="84"/>
      <c r="C19" s="85"/>
      <c r="D19" s="86"/>
      <c r="E19" s="87"/>
      <c r="F19" s="87"/>
      <c r="G19" s="87"/>
      <c r="H19" s="88"/>
      <c r="I19" s="87"/>
    </row>
    <row r="20" spans="1:10" s="79" customFormat="1" ht="15.75">
      <c r="A20" s="95"/>
      <c r="B20" s="80" t="s">
        <v>78</v>
      </c>
      <c r="C20" s="81"/>
      <c r="D20" s="82"/>
      <c r="E20" s="96"/>
      <c r="F20" s="96"/>
      <c r="G20" s="96"/>
      <c r="I20" s="96"/>
    </row>
    <row r="21" spans="1:10" ht="15.75">
      <c r="A21" s="83"/>
      <c r="B21" s="97" t="s">
        <v>79</v>
      </c>
      <c r="C21" s="98">
        <v>15</v>
      </c>
      <c r="D21" s="99"/>
      <c r="E21" s="87">
        <v>3112</v>
      </c>
      <c r="F21" s="87"/>
      <c r="G21" s="87">
        <v>2277</v>
      </c>
      <c r="I21" s="87">
        <v>10645</v>
      </c>
    </row>
    <row r="22" spans="1:10" ht="15.75">
      <c r="A22" s="83"/>
      <c r="B22" s="97" t="s">
        <v>80</v>
      </c>
      <c r="C22" s="98">
        <v>16</v>
      </c>
      <c r="D22" s="99"/>
      <c r="E22" s="87">
        <f>1718+48+1035</f>
        <v>2801</v>
      </c>
      <c r="F22" s="87"/>
      <c r="G22" s="87">
        <f>2062+286</f>
        <v>2348</v>
      </c>
      <c r="I22" s="87">
        <v>5070</v>
      </c>
    </row>
    <row r="23" spans="1:10" s="88" customFormat="1" ht="15.75">
      <c r="A23" s="100"/>
      <c r="B23" s="84" t="s">
        <v>81</v>
      </c>
      <c r="C23" s="85">
        <v>17</v>
      </c>
      <c r="D23" s="86"/>
      <c r="E23" s="87">
        <v>2994</v>
      </c>
      <c r="F23" s="87"/>
      <c r="G23" s="87">
        <v>16792</v>
      </c>
      <c r="I23" s="87">
        <v>165</v>
      </c>
    </row>
    <row r="24" spans="1:10" ht="17.25" customHeight="1">
      <c r="A24" s="83"/>
      <c r="B24" s="97" t="s">
        <v>82</v>
      </c>
      <c r="C24" s="98">
        <v>18</v>
      </c>
      <c r="D24" s="99"/>
      <c r="E24" s="90">
        <v>7454</v>
      </c>
      <c r="F24" s="87"/>
      <c r="G24" s="90">
        <v>7561</v>
      </c>
      <c r="I24" s="90">
        <v>2402</v>
      </c>
    </row>
    <row r="25" spans="1:10" s="1" customFormat="1" ht="15.75">
      <c r="A25" s="16"/>
      <c r="B25" s="101" t="s">
        <v>83</v>
      </c>
      <c r="C25" s="102"/>
      <c r="D25" s="103"/>
      <c r="E25" s="93">
        <f>SUM(E21:E24)</f>
        <v>16361</v>
      </c>
      <c r="F25" s="93"/>
      <c r="G25" s="93">
        <f>SUM(G21:G24)</f>
        <v>28978</v>
      </c>
      <c r="I25" s="93">
        <f>SUM(I21:I24)</f>
        <v>18282</v>
      </c>
    </row>
    <row r="26" spans="1:10" ht="15.75">
      <c r="A26" s="83"/>
      <c r="B26" s="104"/>
      <c r="D26" s="105"/>
      <c r="E26" s="106"/>
      <c r="F26" s="106"/>
      <c r="G26" s="106"/>
      <c r="I26" s="106"/>
    </row>
    <row r="27" spans="1:10" ht="16.5" thickBot="1">
      <c r="A27" s="83"/>
      <c r="B27" s="104" t="s">
        <v>84</v>
      </c>
      <c r="D27" s="105"/>
      <c r="E27" s="107">
        <f>E18+E25</f>
        <v>29643</v>
      </c>
      <c r="F27" s="106"/>
      <c r="G27" s="107">
        <f>G18+G25</f>
        <v>41143</v>
      </c>
      <c r="I27" s="107">
        <f>I18+I25</f>
        <v>30735</v>
      </c>
    </row>
    <row r="28" spans="1:10" ht="15" customHeight="1" thickTop="1">
      <c r="A28" s="83"/>
      <c r="B28" s="97"/>
      <c r="D28" s="99"/>
      <c r="E28" s="88"/>
      <c r="F28" s="88"/>
      <c r="G28" s="88"/>
      <c r="I28" s="88"/>
    </row>
    <row r="29" spans="1:10" s="68" customFormat="1" ht="15.75">
      <c r="A29" s="83"/>
      <c r="B29" s="108" t="s">
        <v>85</v>
      </c>
      <c r="C29" s="109"/>
      <c r="D29" s="71"/>
      <c r="E29" s="110"/>
      <c r="F29" s="111"/>
      <c r="G29" s="110"/>
      <c r="I29" s="110"/>
    </row>
    <row r="30" spans="1:10" s="79" customFormat="1" ht="16.5" customHeight="1">
      <c r="A30" s="95"/>
      <c r="B30" s="80" t="s">
        <v>86</v>
      </c>
      <c r="C30" s="81"/>
      <c r="D30" s="82"/>
      <c r="E30" s="112"/>
      <c r="F30" s="112"/>
      <c r="G30" s="112"/>
      <c r="I30" s="112"/>
    </row>
    <row r="31" spans="1:10" ht="15.75">
      <c r="A31" s="83"/>
      <c r="B31" s="101" t="s">
        <v>87</v>
      </c>
      <c r="D31" s="99"/>
      <c r="E31" s="87">
        <v>11598</v>
      </c>
      <c r="F31" s="87"/>
      <c r="G31" s="87">
        <v>11598</v>
      </c>
      <c r="I31" s="87">
        <v>11598</v>
      </c>
    </row>
    <row r="32" spans="1:10" ht="15.75">
      <c r="A32" s="83"/>
      <c r="B32" s="101" t="s">
        <v>88</v>
      </c>
      <c r="D32" s="99"/>
      <c r="E32" s="87">
        <f>2261-217-1</f>
        <v>2043</v>
      </c>
      <c r="F32" s="87"/>
      <c r="G32" s="87">
        <f>2261-116-131</f>
        <v>2014</v>
      </c>
      <c r="I32" s="87">
        <v>2145</v>
      </c>
      <c r="J32" s="113"/>
    </row>
    <row r="33" spans="1:10" ht="15.75">
      <c r="A33" s="83"/>
      <c r="B33" s="101" t="s">
        <v>89</v>
      </c>
      <c r="D33" s="99"/>
      <c r="E33" s="87">
        <f>5429+1</f>
        <v>5430</v>
      </c>
      <c r="F33" s="87"/>
      <c r="G33" s="87">
        <f>4177+1148-574+258</f>
        <v>5009</v>
      </c>
      <c r="H33" s="113"/>
      <c r="I33" s="87">
        <v>4435</v>
      </c>
      <c r="J33" s="113"/>
    </row>
    <row r="34" spans="1:10" ht="15.75">
      <c r="A34" s="83"/>
      <c r="B34" s="101" t="s">
        <v>90</v>
      </c>
      <c r="D34" s="99"/>
      <c r="E34" s="90">
        <v>4469</v>
      </c>
      <c r="F34" s="87"/>
      <c r="G34" s="90">
        <v>840</v>
      </c>
      <c r="I34" s="90">
        <v>1148</v>
      </c>
    </row>
    <row r="35" spans="1:10" s="1" customFormat="1" ht="15.75">
      <c r="A35" s="16"/>
      <c r="B35" s="114" t="s">
        <v>91</v>
      </c>
      <c r="C35" s="102">
        <v>19</v>
      </c>
      <c r="D35" s="103"/>
      <c r="E35" s="93">
        <f>SUM(E31:E34)</f>
        <v>23540</v>
      </c>
      <c r="F35" s="94"/>
      <c r="G35" s="93">
        <f>SUM(G31:G34)</f>
        <v>19461</v>
      </c>
      <c r="I35" s="93">
        <f>SUM(I31:I34)</f>
        <v>19326</v>
      </c>
    </row>
    <row r="36" spans="1:10" ht="9" customHeight="1">
      <c r="A36" s="83"/>
      <c r="B36" s="101"/>
      <c r="D36" s="99"/>
      <c r="E36" s="87"/>
      <c r="F36" s="87"/>
      <c r="G36" s="87"/>
      <c r="I36" s="87"/>
    </row>
    <row r="37" spans="1:10" s="79" customFormat="1" ht="15.75">
      <c r="A37" s="95"/>
      <c r="B37" s="80" t="s">
        <v>92</v>
      </c>
      <c r="C37" s="81"/>
      <c r="D37" s="82"/>
      <c r="E37" s="96"/>
      <c r="F37" s="96"/>
      <c r="G37" s="96"/>
      <c r="I37" s="96"/>
    </row>
    <row r="38" spans="1:10" ht="15.75" hidden="1">
      <c r="A38" s="83"/>
      <c r="B38" s="46" t="s">
        <v>93</v>
      </c>
      <c r="C38" s="102"/>
      <c r="D38" s="103"/>
      <c r="E38" s="94"/>
      <c r="F38" s="94"/>
      <c r="G38" s="94"/>
      <c r="I38" s="94"/>
    </row>
    <row r="39" spans="1:10" ht="27.75" customHeight="1">
      <c r="A39" s="83"/>
      <c r="B39" s="101" t="s">
        <v>94</v>
      </c>
      <c r="C39" s="115">
        <v>21</v>
      </c>
      <c r="D39" s="103"/>
      <c r="E39" s="247">
        <f>671-70</f>
        <v>601</v>
      </c>
      <c r="F39" s="116"/>
      <c r="G39" s="247">
        <f>708-34</f>
        <v>674</v>
      </c>
      <c r="H39" s="117"/>
      <c r="I39" s="247">
        <v>448</v>
      </c>
    </row>
    <row r="40" spans="1:10" ht="15.75" hidden="1">
      <c r="A40" s="83"/>
      <c r="B40" s="46" t="s">
        <v>95</v>
      </c>
      <c r="C40" s="85"/>
      <c r="D40" s="86"/>
      <c r="E40" s="118"/>
      <c r="F40" s="119"/>
      <c r="G40" s="118"/>
      <c r="H40" s="117"/>
      <c r="I40" s="118"/>
    </row>
    <row r="41" spans="1:10" ht="15.75" hidden="1">
      <c r="A41" s="83"/>
      <c r="B41" s="46" t="s">
        <v>96</v>
      </c>
      <c r="C41" s="85"/>
      <c r="D41" s="86"/>
      <c r="E41" s="118"/>
      <c r="F41" s="119"/>
      <c r="G41" s="118"/>
      <c r="H41" s="117"/>
      <c r="I41" s="118"/>
    </row>
    <row r="42" spans="1:10" ht="30" hidden="1">
      <c r="A42" s="83"/>
      <c r="B42" s="46" t="s">
        <v>97</v>
      </c>
      <c r="C42" s="85"/>
      <c r="D42" s="86"/>
      <c r="E42" s="118"/>
      <c r="F42" s="119"/>
      <c r="G42" s="118"/>
      <c r="H42" s="117"/>
      <c r="I42" s="118"/>
    </row>
    <row r="43" spans="1:10" ht="30" hidden="1">
      <c r="A43" s="83"/>
      <c r="B43" s="120" t="s">
        <v>98</v>
      </c>
      <c r="C43" s="85"/>
      <c r="D43" s="86"/>
      <c r="E43" s="118"/>
      <c r="F43" s="119"/>
      <c r="G43" s="118"/>
      <c r="H43" s="117"/>
      <c r="I43" s="118"/>
    </row>
    <row r="44" spans="1:10" ht="30" hidden="1">
      <c r="A44" s="83"/>
      <c r="B44" s="84" t="s">
        <v>99</v>
      </c>
      <c r="C44" s="85"/>
      <c r="D44" s="121"/>
      <c r="E44" s="119"/>
      <c r="F44" s="119"/>
      <c r="G44" s="119"/>
      <c r="H44" s="117"/>
      <c r="I44" s="119"/>
    </row>
    <row r="45" spans="1:10" ht="17.25" hidden="1" customHeight="1">
      <c r="A45" s="83"/>
      <c r="B45" s="120" t="s">
        <v>100</v>
      </c>
      <c r="C45" s="85">
        <v>14</v>
      </c>
      <c r="D45" s="86"/>
      <c r="E45" s="122">
        <v>0</v>
      </c>
      <c r="F45" s="123"/>
      <c r="G45" s="122">
        <v>0</v>
      </c>
      <c r="H45" s="117"/>
      <c r="I45" s="122">
        <v>0</v>
      </c>
    </row>
    <row r="46" spans="1:10" s="1" customFormat="1" ht="15.75">
      <c r="A46" s="16"/>
      <c r="B46" s="46" t="s">
        <v>101</v>
      </c>
      <c r="C46" s="91"/>
      <c r="D46" s="92"/>
      <c r="E46" s="124">
        <f>SUM(E38:E45)</f>
        <v>601</v>
      </c>
      <c r="F46" s="124"/>
      <c r="G46" s="124">
        <f>SUM(G38:G45)</f>
        <v>674</v>
      </c>
      <c r="H46" s="125"/>
      <c r="I46" s="124">
        <f>SUM(I38:I45)</f>
        <v>448</v>
      </c>
    </row>
    <row r="47" spans="1:10" ht="9" customHeight="1">
      <c r="A47" s="83"/>
      <c r="B47" s="126"/>
      <c r="C47" s="85"/>
      <c r="D47" s="86"/>
      <c r="E47" s="127"/>
      <c r="F47" s="127"/>
      <c r="G47" s="127"/>
      <c r="H47" s="117"/>
      <c r="I47" s="127"/>
    </row>
    <row r="48" spans="1:10" s="79" customFormat="1" ht="15.75">
      <c r="A48" s="95"/>
      <c r="B48" s="128" t="s">
        <v>102</v>
      </c>
      <c r="C48" s="129"/>
      <c r="D48" s="130"/>
      <c r="E48" s="131"/>
      <c r="F48" s="131"/>
      <c r="G48" s="131"/>
      <c r="H48" s="132"/>
      <c r="I48" s="131"/>
    </row>
    <row r="49" spans="1:9" ht="15.75">
      <c r="A49" s="83"/>
      <c r="B49" s="46" t="s">
        <v>96</v>
      </c>
      <c r="C49" s="85">
        <v>22</v>
      </c>
      <c r="D49" s="121"/>
      <c r="E49" s="124">
        <f>1623+445+3</f>
        <v>2071</v>
      </c>
      <c r="F49" s="124"/>
      <c r="G49" s="124">
        <f>664+4184-30</f>
        <v>4818</v>
      </c>
      <c r="H49" s="117"/>
      <c r="I49" s="124">
        <v>2761</v>
      </c>
    </row>
    <row r="50" spans="1:9" ht="15.75">
      <c r="A50" s="83"/>
      <c r="B50" s="101" t="s">
        <v>95</v>
      </c>
      <c r="C50" s="85">
        <v>20</v>
      </c>
      <c r="D50" s="121"/>
      <c r="E50" s="124">
        <v>2169</v>
      </c>
      <c r="F50" s="124"/>
      <c r="G50" s="124">
        <v>14600</v>
      </c>
      <c r="H50" s="117"/>
      <c r="I50" s="124">
        <v>0</v>
      </c>
    </row>
    <row r="51" spans="1:9" ht="15.75" hidden="1">
      <c r="A51" s="83"/>
      <c r="B51" s="46" t="s">
        <v>103</v>
      </c>
      <c r="C51" s="85"/>
      <c r="D51" s="121"/>
      <c r="E51" s="124"/>
      <c r="F51" s="124"/>
      <c r="G51" s="124"/>
      <c r="H51" s="117"/>
      <c r="I51" s="124">
        <v>0</v>
      </c>
    </row>
    <row r="52" spans="1:9" ht="15.75" hidden="1">
      <c r="A52" s="83"/>
      <c r="B52" s="46" t="s">
        <v>104</v>
      </c>
      <c r="C52" s="85"/>
      <c r="D52" s="121"/>
      <c r="E52" s="124"/>
      <c r="F52" s="124"/>
      <c r="G52" s="124"/>
      <c r="H52" s="117"/>
      <c r="I52" s="124">
        <v>0</v>
      </c>
    </row>
    <row r="53" spans="1:9" ht="15.75">
      <c r="A53" s="83"/>
      <c r="B53" s="120" t="s">
        <v>105</v>
      </c>
      <c r="C53" s="85">
        <v>24</v>
      </c>
      <c r="D53" s="121"/>
      <c r="E53" s="124">
        <v>0</v>
      </c>
      <c r="F53" s="124"/>
      <c r="G53" s="124">
        <v>1</v>
      </c>
      <c r="H53" s="117"/>
      <c r="I53" s="124">
        <v>6883</v>
      </c>
    </row>
    <row r="54" spans="1:9" ht="29.25" customHeight="1">
      <c r="A54" s="83"/>
      <c r="B54" s="120" t="s">
        <v>106</v>
      </c>
      <c r="C54" s="85">
        <v>21</v>
      </c>
      <c r="D54" s="121"/>
      <c r="E54" s="133">
        <f>1192+70</f>
        <v>1262</v>
      </c>
      <c r="F54" s="124"/>
      <c r="G54" s="133">
        <f>1525+34+30</f>
        <v>1589</v>
      </c>
      <c r="H54" s="117"/>
      <c r="I54" s="133">
        <v>1317</v>
      </c>
    </row>
    <row r="55" spans="1:9" ht="15.75" hidden="1">
      <c r="A55" s="83"/>
      <c r="B55" s="120" t="s">
        <v>107</v>
      </c>
      <c r="C55" s="85"/>
      <c r="D55" s="134"/>
      <c r="E55" s="135">
        <f>551+1631+10-2-2190</f>
        <v>0</v>
      </c>
      <c r="F55" s="94"/>
      <c r="G55" s="135">
        <f>551+1631+10-2-2190</f>
        <v>0</v>
      </c>
      <c r="I55" s="135">
        <f>551+1631+10-2-2190</f>
        <v>0</v>
      </c>
    </row>
    <row r="56" spans="1:9" s="1" customFormat="1" ht="18" customHeight="1">
      <c r="A56" s="16"/>
      <c r="B56" s="101" t="s">
        <v>108</v>
      </c>
      <c r="C56" s="102"/>
      <c r="D56" s="103"/>
      <c r="E56" s="93">
        <f>SUM(E49:E55)</f>
        <v>5502</v>
      </c>
      <c r="F56" s="93"/>
      <c r="G56" s="93">
        <f>SUM(G49:G55)</f>
        <v>21008</v>
      </c>
      <c r="I56" s="93">
        <f>SUM(I49:I55)</f>
        <v>10961</v>
      </c>
    </row>
    <row r="57" spans="1:9" s="1" customFormat="1" ht="8.25" customHeight="1">
      <c r="A57" s="16"/>
      <c r="B57" s="101"/>
      <c r="C57" s="102"/>
      <c r="D57" s="103"/>
      <c r="E57" s="93"/>
      <c r="F57" s="93"/>
      <c r="G57" s="93"/>
      <c r="I57" s="93"/>
    </row>
    <row r="58" spans="1:9" s="1" customFormat="1" ht="16.5" customHeight="1">
      <c r="A58" s="16"/>
      <c r="B58" s="101" t="s">
        <v>109</v>
      </c>
      <c r="C58" s="102"/>
      <c r="D58" s="103"/>
      <c r="E58" s="136">
        <f>SUM(E56+E46)</f>
        <v>6103</v>
      </c>
      <c r="F58" s="93"/>
      <c r="G58" s="136">
        <f>SUM(G56+G46)</f>
        <v>21682</v>
      </c>
      <c r="I58" s="136">
        <f>SUM(I56+I46)</f>
        <v>11409</v>
      </c>
    </row>
    <row r="59" spans="1:9" s="1" customFormat="1" ht="14.25" customHeight="1">
      <c r="A59" s="16"/>
      <c r="B59" s="101"/>
      <c r="C59" s="102"/>
      <c r="D59" s="103"/>
      <c r="E59" s="93"/>
      <c r="F59" s="93"/>
      <c r="G59" s="93"/>
      <c r="I59" s="93"/>
    </row>
    <row r="60" spans="1:9" ht="16.5" thickBot="1">
      <c r="A60" s="83"/>
      <c r="B60" s="30" t="s">
        <v>110</v>
      </c>
      <c r="D60" s="105"/>
      <c r="E60" s="107">
        <f>SUM(E58+E35)</f>
        <v>29643</v>
      </c>
      <c r="F60" s="106"/>
      <c r="G60" s="107">
        <f>SUM(G58+G35)</f>
        <v>41143</v>
      </c>
      <c r="I60" s="107">
        <f>SUM(I58+I35)</f>
        <v>30735</v>
      </c>
    </row>
    <row r="61" spans="1:9" ht="10.5" customHeight="1" thickTop="1">
      <c r="A61" s="83"/>
      <c r="B61" s="30"/>
      <c r="D61" s="105"/>
      <c r="E61" s="137">
        <f>SUM(E60-E27)</f>
        <v>0</v>
      </c>
      <c r="F61" s="106"/>
      <c r="G61" s="137">
        <f>SUM(G60-G27)</f>
        <v>0</v>
      </c>
      <c r="I61" s="137">
        <f>SUM(I60-I27)</f>
        <v>0</v>
      </c>
    </row>
    <row r="62" spans="1:9" ht="21.75" customHeight="1">
      <c r="B62" s="265" t="s">
        <v>182</v>
      </c>
      <c r="C62" s="265"/>
      <c r="D62" s="265"/>
      <c r="E62" s="265"/>
      <c r="F62" s="265"/>
      <c r="G62" s="265"/>
    </row>
    <row r="63" spans="1:9" ht="8.25" customHeight="1">
      <c r="B63" s="138"/>
      <c r="C63" s="139"/>
      <c r="D63" s="140"/>
      <c r="E63" s="141"/>
      <c r="F63" s="141"/>
      <c r="G63" s="141"/>
      <c r="I63" s="141"/>
    </row>
    <row r="64" spans="1:9" s="1" customFormat="1">
      <c r="B64" s="49" t="s">
        <v>173</v>
      </c>
      <c r="C64" s="48"/>
      <c r="D64" s="37"/>
      <c r="E64" s="38"/>
      <c r="G64" s="38"/>
      <c r="I64" s="38"/>
    </row>
    <row r="65" spans="2:9" s="1" customFormat="1">
      <c r="B65" s="50" t="s">
        <v>54</v>
      </c>
      <c r="C65" s="48"/>
      <c r="D65" s="37"/>
      <c r="E65" s="38"/>
      <c r="G65" s="38"/>
      <c r="I65" s="38"/>
    </row>
    <row r="66" spans="2:9" s="1" customFormat="1">
      <c r="B66" s="50" t="s">
        <v>55</v>
      </c>
      <c r="C66" s="48"/>
      <c r="D66" s="37"/>
      <c r="E66" s="38"/>
      <c r="G66" s="38"/>
      <c r="I66" s="38"/>
    </row>
    <row r="67" spans="2:9" s="1" customFormat="1">
      <c r="B67" s="50" t="s">
        <v>170</v>
      </c>
      <c r="C67" s="48"/>
      <c r="D67" s="37"/>
      <c r="E67" s="38"/>
      <c r="G67" s="38"/>
      <c r="I67" s="38"/>
    </row>
    <row r="68" spans="2:9" s="1" customFormat="1">
      <c r="B68" s="50" t="s">
        <v>56</v>
      </c>
      <c r="C68" s="48"/>
      <c r="D68" s="37"/>
      <c r="E68" s="38"/>
      <c r="G68" s="38"/>
      <c r="I68" s="38"/>
    </row>
    <row r="69" spans="2:9" s="1" customFormat="1">
      <c r="B69" s="50" t="s">
        <v>172</v>
      </c>
      <c r="C69" s="48"/>
      <c r="D69" s="37"/>
      <c r="E69" s="38"/>
      <c r="G69" s="38"/>
      <c r="I69" s="38"/>
    </row>
    <row r="70" spans="2:9" s="1" customFormat="1">
      <c r="C70" s="48"/>
      <c r="D70" s="37"/>
      <c r="E70" s="38"/>
      <c r="G70" s="38"/>
      <c r="I70" s="38"/>
    </row>
    <row r="71" spans="2:9" s="1" customFormat="1">
      <c r="B71" s="1" t="s">
        <v>57</v>
      </c>
      <c r="C71" s="51"/>
      <c r="D71" s="52"/>
      <c r="E71" s="38"/>
      <c r="G71" s="38"/>
      <c r="I71" s="38"/>
    </row>
    <row r="72" spans="2:9" s="1" customFormat="1">
      <c r="B72" s="53" t="s">
        <v>58</v>
      </c>
      <c r="C72" s="54"/>
      <c r="D72" s="55"/>
      <c r="E72" s="56"/>
      <c r="F72" s="57"/>
      <c r="G72" s="56"/>
      <c r="I72" s="56"/>
    </row>
    <row r="73" spans="2:9" s="1" customFormat="1">
      <c r="B73" s="53" t="s">
        <v>59</v>
      </c>
      <c r="C73" s="54"/>
      <c r="D73" s="55"/>
      <c r="E73" s="56"/>
      <c r="F73" s="57"/>
      <c r="G73" s="56"/>
      <c r="I73" s="56"/>
    </row>
    <row r="74" spans="2:9" s="1" customFormat="1">
      <c r="B74" s="53"/>
      <c r="C74" s="54"/>
      <c r="D74" s="58"/>
      <c r="E74" s="56"/>
      <c r="F74" s="57"/>
      <c r="G74" s="56"/>
      <c r="I74" s="56"/>
    </row>
    <row r="75" spans="2:9" s="1" customFormat="1">
      <c r="B75" s="53" t="s">
        <v>60</v>
      </c>
      <c r="C75" s="61" t="s">
        <v>61</v>
      </c>
      <c r="D75" s="61"/>
      <c r="E75" s="61"/>
      <c r="F75" s="61"/>
      <c r="G75" s="61"/>
      <c r="I75" s="61"/>
    </row>
    <row r="76" spans="2:9">
      <c r="B76" s="53" t="s">
        <v>62</v>
      </c>
      <c r="C76" s="266" t="s">
        <v>62</v>
      </c>
      <c r="D76" s="266"/>
      <c r="E76" s="266"/>
      <c r="F76" s="57"/>
    </row>
  </sheetData>
  <mergeCells count="4">
    <mergeCell ref="B1:F1"/>
    <mergeCell ref="C5:C7"/>
    <mergeCell ref="B62:G62"/>
    <mergeCell ref="C76:E76"/>
  </mergeCells>
  <printOptions horizontalCentered="1"/>
  <pageMargins left="0.23622047244094491" right="3.937007874015748E-2" top="0.31496062992125984" bottom="0" header="0.39370078740157483" footer="0.15748031496062992"/>
  <pageSetup paperSize="9" scale="90" fitToHeight="0" orientation="portrait" blackAndWhite="1" cellComments="asDisplayed" useFirstPageNumber="1" r:id="rId1"/>
  <headerFooter alignWithMargins="0">
    <oddFooter>&amp;R2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>
    <tabColor rgb="FF00B050"/>
  </sheetPr>
  <dimension ref="B1:K118"/>
  <sheetViews>
    <sheetView showGridLines="0" topLeftCell="A9" zoomScale="90" zoomScaleNormal="90" zoomScaleSheetLayoutView="80" workbookViewId="0">
      <selection activeCell="A18" sqref="A18:XFD18"/>
    </sheetView>
  </sheetViews>
  <sheetFormatPr defaultRowHeight="15"/>
  <cols>
    <col min="1" max="1" width="4.85546875" style="1" customWidth="1"/>
    <col min="2" max="2" width="51.140625" style="1" customWidth="1"/>
    <col min="3" max="3" width="9.5703125" style="48" bestFit="1" customWidth="1"/>
    <col min="4" max="4" width="1.7109375" style="37" customWidth="1"/>
    <col min="5" max="5" width="14.28515625" style="38" customWidth="1"/>
    <col min="6" max="6" width="2.28515625" style="1" customWidth="1"/>
    <col min="7" max="7" width="14.28515625" style="38" customWidth="1"/>
    <col min="8" max="16384" width="9.140625" style="1"/>
  </cols>
  <sheetData>
    <row r="1" spans="2:7">
      <c r="B1" s="261" t="s">
        <v>0</v>
      </c>
      <c r="C1" s="262"/>
      <c r="D1" s="262"/>
      <c r="E1" s="262"/>
      <c r="F1" s="262"/>
      <c r="G1" s="262"/>
    </row>
    <row r="2" spans="2:7">
      <c r="B2" s="2"/>
      <c r="C2" s="3"/>
      <c r="D2" s="4"/>
      <c r="E2" s="4"/>
      <c r="F2" s="4"/>
      <c r="G2" s="4"/>
    </row>
    <row r="3" spans="2:7" s="5" customFormat="1">
      <c r="B3" s="267" t="s">
        <v>1</v>
      </c>
      <c r="C3" s="268"/>
      <c r="D3" s="268"/>
      <c r="E3" s="268"/>
      <c r="F3" s="268"/>
      <c r="G3" s="268"/>
    </row>
    <row r="4" spans="2:7" s="5" customFormat="1">
      <c r="B4" s="6" t="s">
        <v>2</v>
      </c>
      <c r="C4" s="7"/>
      <c r="D4" s="7"/>
      <c r="E4" s="7"/>
      <c r="F4" s="7"/>
      <c r="G4" s="7"/>
    </row>
    <row r="5" spans="2:7" s="5" customFormat="1">
      <c r="B5" s="6" t="s">
        <v>169</v>
      </c>
      <c r="C5" s="8"/>
      <c r="D5" s="7"/>
      <c r="E5" s="7"/>
      <c r="F5" s="7"/>
      <c r="G5" s="7"/>
    </row>
    <row r="6" spans="2:7" s="5" customFormat="1" ht="16.5" customHeight="1">
      <c r="B6" s="6"/>
      <c r="C6" s="8"/>
      <c r="D6" s="7"/>
      <c r="E6" s="7"/>
      <c r="F6" s="7"/>
      <c r="G6" s="7"/>
    </row>
    <row r="7" spans="2:7" ht="15" customHeight="1">
      <c r="B7" s="269" t="s">
        <v>3</v>
      </c>
      <c r="C7" s="270" t="s">
        <v>4</v>
      </c>
      <c r="D7" s="9"/>
      <c r="E7" s="271" t="s">
        <v>168</v>
      </c>
      <c r="F7" s="10"/>
      <c r="G7" s="271" t="s">
        <v>5</v>
      </c>
    </row>
    <row r="8" spans="2:7">
      <c r="B8" s="269"/>
      <c r="C8" s="270"/>
      <c r="D8" s="11"/>
      <c r="E8" s="272"/>
      <c r="F8" s="12"/>
      <c r="G8" s="272"/>
    </row>
    <row r="9" spans="2:7">
      <c r="B9" s="13"/>
      <c r="C9" s="14"/>
      <c r="D9" s="11"/>
      <c r="E9" s="15"/>
      <c r="F9" s="12"/>
      <c r="G9" s="15"/>
    </row>
    <row r="10" spans="2:7" ht="9" customHeight="1">
      <c r="B10" s="13"/>
      <c r="C10" s="14"/>
      <c r="D10" s="11"/>
      <c r="E10" s="15"/>
      <c r="F10" s="12"/>
      <c r="G10" s="15"/>
    </row>
    <row r="11" spans="2:7">
      <c r="B11" s="16" t="s">
        <v>6</v>
      </c>
      <c r="C11" s="17">
        <v>3</v>
      </c>
      <c r="D11" s="18"/>
      <c r="E11" s="15">
        <f>12354-102</f>
        <v>12252</v>
      </c>
      <c r="F11" s="19"/>
      <c r="G11" s="15">
        <v>56715</v>
      </c>
    </row>
    <row r="12" spans="2:7">
      <c r="B12" s="16" t="s">
        <v>7</v>
      </c>
      <c r="C12" s="17">
        <v>4</v>
      </c>
      <c r="D12" s="20"/>
      <c r="E12" s="15">
        <f>489-251+102</f>
        <v>340</v>
      </c>
      <c r="F12" s="19"/>
      <c r="G12" s="15">
        <v>123</v>
      </c>
    </row>
    <row r="13" spans="2:7" ht="15" hidden="1" customHeight="1">
      <c r="B13" s="16" t="s">
        <v>8</v>
      </c>
      <c r="C13" s="17"/>
      <c r="D13" s="20"/>
      <c r="E13" s="15"/>
      <c r="F13" s="19"/>
      <c r="G13" s="15"/>
    </row>
    <row r="14" spans="2:7" ht="15" hidden="1" customHeight="1">
      <c r="B14" s="16" t="s">
        <v>9</v>
      </c>
      <c r="C14" s="17"/>
      <c r="D14" s="20"/>
      <c r="E14" s="15"/>
      <c r="F14" s="19"/>
      <c r="G14" s="15"/>
    </row>
    <row r="15" spans="2:7" ht="9" customHeight="1">
      <c r="B15" s="16"/>
      <c r="C15" s="21"/>
      <c r="D15" s="22"/>
      <c r="E15" s="15"/>
      <c r="F15" s="19"/>
      <c r="G15" s="15"/>
    </row>
    <row r="16" spans="2:7">
      <c r="B16" s="16" t="s">
        <v>10</v>
      </c>
      <c r="C16" s="17">
        <v>5</v>
      </c>
      <c r="D16" s="20"/>
      <c r="E16" s="15">
        <v>-3893</v>
      </c>
      <c r="F16" s="19"/>
      <c r="G16" s="15">
        <v>-9940</v>
      </c>
    </row>
    <row r="17" spans="2:7">
      <c r="B17" s="16" t="s">
        <v>11</v>
      </c>
      <c r="C17" s="17">
        <v>6</v>
      </c>
      <c r="D17" s="20"/>
      <c r="E17" s="15">
        <f>-3197-138-10</f>
        <v>-3345</v>
      </c>
      <c r="F17" s="19"/>
      <c r="G17" s="15">
        <f>-7417-13</f>
        <v>-7430</v>
      </c>
    </row>
    <row r="18" spans="2:7">
      <c r="B18" s="16" t="s">
        <v>12</v>
      </c>
      <c r="C18" s="17">
        <v>7</v>
      </c>
      <c r="D18" s="20"/>
      <c r="E18" s="15">
        <v>-10415</v>
      </c>
      <c r="F18" s="19"/>
      <c r="G18" s="15">
        <v>-12984</v>
      </c>
    </row>
    <row r="19" spans="2:7" ht="30">
      <c r="B19" s="16" t="s">
        <v>13</v>
      </c>
      <c r="C19" s="17" t="s">
        <v>14</v>
      </c>
      <c r="D19" s="20"/>
      <c r="E19" s="15">
        <f>-1360-7</f>
        <v>-1367</v>
      </c>
      <c r="F19" s="19"/>
      <c r="G19" s="15">
        <v>-2679</v>
      </c>
    </row>
    <row r="20" spans="2:7">
      <c r="B20" s="16" t="s">
        <v>15</v>
      </c>
      <c r="C20" s="17" t="s">
        <v>16</v>
      </c>
      <c r="D20" s="20"/>
      <c r="E20" s="15">
        <v>390</v>
      </c>
      <c r="F20" s="19"/>
      <c r="G20" s="15">
        <v>57</v>
      </c>
    </row>
    <row r="21" spans="2:7">
      <c r="B21" s="16" t="s">
        <v>17</v>
      </c>
      <c r="C21" s="17" t="s">
        <v>16</v>
      </c>
      <c r="D21" s="20"/>
      <c r="E21" s="15">
        <v>27</v>
      </c>
      <c r="F21" s="19"/>
      <c r="G21" s="15">
        <v>46</v>
      </c>
    </row>
    <row r="22" spans="2:7" ht="30">
      <c r="B22" s="16" t="s">
        <v>18</v>
      </c>
      <c r="C22" s="17"/>
      <c r="D22" s="20"/>
      <c r="E22" s="15">
        <v>1063</v>
      </c>
      <c r="F22" s="19"/>
      <c r="G22" s="15">
        <v>-7021</v>
      </c>
    </row>
    <row r="23" spans="2:7">
      <c r="B23" s="16" t="s">
        <v>19</v>
      </c>
      <c r="C23" s="17">
        <v>8</v>
      </c>
      <c r="D23" s="20"/>
      <c r="E23" s="23">
        <f>12176+138-103-33-1</f>
        <v>12177</v>
      </c>
      <c r="F23" s="19"/>
      <c r="G23" s="23">
        <f>-15371</f>
        <v>-15371</v>
      </c>
    </row>
    <row r="24" spans="2:7">
      <c r="B24" s="6" t="s">
        <v>20</v>
      </c>
      <c r="C24" s="17"/>
      <c r="D24" s="18"/>
      <c r="E24" s="24">
        <f>SUM(E11:E23)</f>
        <v>7229</v>
      </c>
      <c r="F24" s="25"/>
      <c r="G24" s="24">
        <f>SUM(G11:G23)</f>
        <v>1516</v>
      </c>
    </row>
    <row r="25" spans="2:7" ht="9" customHeight="1">
      <c r="B25" s="5"/>
      <c r="C25" s="17"/>
      <c r="D25" s="20"/>
      <c r="E25" s="15"/>
      <c r="F25" s="20"/>
      <c r="G25" s="15"/>
    </row>
    <row r="26" spans="2:7" ht="30" hidden="1" customHeight="1">
      <c r="B26" s="26" t="s">
        <v>21</v>
      </c>
      <c r="C26" s="17"/>
      <c r="D26" s="20"/>
      <c r="E26" s="15"/>
      <c r="F26" s="20"/>
      <c r="G26" s="15"/>
    </row>
    <row r="27" spans="2:7">
      <c r="B27" s="16" t="s">
        <v>22</v>
      </c>
      <c r="C27" s="17">
        <v>9</v>
      </c>
      <c r="D27" s="18"/>
      <c r="E27" s="15">
        <f>-1898+10+103+1</f>
        <v>-1784</v>
      </c>
      <c r="F27" s="27"/>
      <c r="G27" s="15">
        <f>-897+13</f>
        <v>-884</v>
      </c>
    </row>
    <row r="28" spans="2:7">
      <c r="B28" s="16" t="s">
        <v>23</v>
      </c>
      <c r="C28" s="28">
        <v>10</v>
      </c>
      <c r="D28" s="18"/>
      <c r="E28" s="15">
        <v>238</v>
      </c>
      <c r="F28" s="27"/>
      <c r="G28" s="15">
        <v>382</v>
      </c>
    </row>
    <row r="29" spans="2:7">
      <c r="B29" s="6" t="s">
        <v>24</v>
      </c>
      <c r="C29" s="17"/>
      <c r="D29" s="18"/>
      <c r="E29" s="29">
        <f>SUM(E24:E28)</f>
        <v>5683</v>
      </c>
      <c r="F29" s="27"/>
      <c r="G29" s="29">
        <f>SUM(G24:G28)</f>
        <v>1014</v>
      </c>
    </row>
    <row r="30" spans="2:7" ht="9" customHeight="1">
      <c r="B30" s="6"/>
      <c r="C30" s="17"/>
      <c r="D30" s="18"/>
      <c r="E30" s="15"/>
      <c r="F30" s="20"/>
      <c r="G30" s="15"/>
    </row>
    <row r="31" spans="2:7">
      <c r="B31" s="5" t="s">
        <v>25</v>
      </c>
      <c r="C31" s="17">
        <v>11</v>
      </c>
      <c r="D31" s="18"/>
      <c r="E31" s="23">
        <f>-1420+206</f>
        <v>-1214</v>
      </c>
      <c r="F31" s="27"/>
      <c r="G31" s="23">
        <v>-174</v>
      </c>
    </row>
    <row r="32" spans="2:7" ht="28.5" hidden="1" customHeight="1">
      <c r="B32" s="30" t="s">
        <v>26</v>
      </c>
      <c r="C32" s="17"/>
      <c r="D32" s="18"/>
      <c r="E32" s="31">
        <f>SUM(E29:E31)</f>
        <v>4469</v>
      </c>
      <c r="F32" s="27"/>
      <c r="G32" s="31">
        <f>SUM(G29:G31)</f>
        <v>840</v>
      </c>
    </row>
    <row r="33" spans="2:7" ht="9" hidden="1" customHeight="1">
      <c r="B33" s="6"/>
      <c r="C33" s="17"/>
      <c r="D33" s="18"/>
      <c r="E33" s="32"/>
      <c r="F33" s="27"/>
      <c r="G33" s="32"/>
    </row>
    <row r="34" spans="2:7" ht="28.5" hidden="1" customHeight="1">
      <c r="B34" s="30" t="s">
        <v>27</v>
      </c>
      <c r="C34" s="17"/>
      <c r="D34" s="18"/>
      <c r="E34" s="33">
        <v>0</v>
      </c>
      <c r="F34" s="27"/>
      <c r="G34" s="33">
        <v>0</v>
      </c>
    </row>
    <row r="35" spans="2:7" ht="9" hidden="1" customHeight="1">
      <c r="B35" s="30"/>
      <c r="C35" s="17"/>
      <c r="D35" s="18"/>
      <c r="E35" s="32"/>
      <c r="F35" s="27"/>
      <c r="G35" s="32"/>
    </row>
    <row r="36" spans="2:7" ht="15.75" hidden="1" customHeight="1">
      <c r="B36" s="30" t="s">
        <v>28</v>
      </c>
      <c r="C36" s="17"/>
      <c r="D36" s="18"/>
      <c r="E36" s="34">
        <f>SUM(E32:E34)</f>
        <v>4469</v>
      </c>
      <c r="F36" s="27"/>
      <c r="G36" s="34">
        <f>SUM(G32:G34)</f>
        <v>840</v>
      </c>
    </row>
    <row r="37" spans="2:7" ht="8.25" hidden="1" customHeight="1">
      <c r="B37" s="30"/>
      <c r="C37" s="17"/>
      <c r="D37" s="18"/>
      <c r="E37" s="32"/>
      <c r="F37" s="27"/>
      <c r="G37" s="32"/>
    </row>
    <row r="38" spans="2:7" ht="15" hidden="1" customHeight="1">
      <c r="B38" s="35" t="s">
        <v>29</v>
      </c>
      <c r="C38" s="17"/>
      <c r="D38" s="18"/>
      <c r="E38" s="32"/>
      <c r="F38" s="27"/>
      <c r="G38" s="32"/>
    </row>
    <row r="39" spans="2:7" ht="15" hidden="1" customHeight="1">
      <c r="B39" s="16" t="s">
        <v>30</v>
      </c>
      <c r="C39" s="17"/>
      <c r="D39" s="20"/>
      <c r="E39" s="15">
        <f>SUM($E$36*100%)</f>
        <v>4469</v>
      </c>
      <c r="F39" s="36"/>
      <c r="G39" s="15">
        <f>SUM($E$36*100%)</f>
        <v>4469</v>
      </c>
    </row>
    <row r="40" spans="2:7" ht="15" hidden="1" customHeight="1">
      <c r="B40" s="16" t="s">
        <v>31</v>
      </c>
      <c r="C40" s="17"/>
      <c r="D40" s="20"/>
      <c r="E40" s="15">
        <f>SUM($E$36*0%)</f>
        <v>0</v>
      </c>
      <c r="F40" s="36"/>
      <c r="G40" s="15">
        <f>SUM($E$36*0%)</f>
        <v>0</v>
      </c>
    </row>
    <row r="41" spans="2:7" ht="8.25" hidden="1" customHeight="1">
      <c r="B41" s="16"/>
      <c r="C41" s="17"/>
      <c r="D41" s="20"/>
      <c r="E41" s="15"/>
      <c r="F41" s="36"/>
      <c r="G41" s="15"/>
    </row>
    <row r="42" spans="2:7" ht="15" hidden="1" customHeight="1">
      <c r="B42" s="35" t="s">
        <v>32</v>
      </c>
      <c r="C42" s="37"/>
      <c r="E42" s="38" t="s">
        <v>33</v>
      </c>
      <c r="G42" s="38" t="s">
        <v>33</v>
      </c>
    </row>
    <row r="43" spans="2:7" ht="8.25" hidden="1" customHeight="1">
      <c r="B43" s="30"/>
      <c r="C43" s="37"/>
    </row>
    <row r="44" spans="2:7" ht="15" hidden="1" customHeight="1">
      <c r="B44" s="39" t="s">
        <v>34</v>
      </c>
      <c r="C44" s="37"/>
    </row>
    <row r="45" spans="2:7" ht="15" hidden="1" customHeight="1">
      <c r="B45" s="40" t="s">
        <v>35</v>
      </c>
      <c r="C45" s="37"/>
    </row>
    <row r="46" spans="2:7" ht="15" hidden="1" customHeight="1">
      <c r="B46" s="40" t="s">
        <v>36</v>
      </c>
      <c r="C46" s="37"/>
    </row>
    <row r="47" spans="2:7" ht="15" hidden="1" customHeight="1">
      <c r="B47" s="40" t="s">
        <v>37</v>
      </c>
      <c r="C47" s="37"/>
      <c r="E47" s="41">
        <f>SUM(E45:E46)</f>
        <v>0</v>
      </c>
      <c r="G47" s="41">
        <f>SUM(G45:G46)</f>
        <v>0</v>
      </c>
    </row>
    <row r="48" spans="2:7" ht="15" hidden="1" customHeight="1">
      <c r="B48" s="39" t="s">
        <v>38</v>
      </c>
      <c r="C48" s="37"/>
    </row>
    <row r="49" spans="2:7" ht="15" hidden="1" customHeight="1">
      <c r="B49" s="40" t="s">
        <v>35</v>
      </c>
      <c r="C49" s="37"/>
    </row>
    <row r="50" spans="2:7" ht="15" hidden="1" customHeight="1">
      <c r="B50" s="40" t="s">
        <v>36</v>
      </c>
      <c r="C50" s="37"/>
    </row>
    <row r="51" spans="2:7" ht="15" hidden="1" customHeight="1">
      <c r="B51" s="40" t="s">
        <v>37</v>
      </c>
      <c r="C51" s="37"/>
      <c r="E51" s="41"/>
      <c r="G51" s="41"/>
    </row>
    <row r="52" spans="2:7" ht="7.5" hidden="1" customHeight="1">
      <c r="B52" s="40"/>
      <c r="C52" s="37"/>
    </row>
    <row r="53" spans="2:7" ht="15" hidden="1" customHeight="1">
      <c r="B53" s="40"/>
      <c r="C53" s="37"/>
    </row>
    <row r="54" spans="2:7" ht="15.75" thickBot="1">
      <c r="B54" s="30" t="s">
        <v>28</v>
      </c>
      <c r="C54" s="17"/>
      <c r="D54" s="18"/>
      <c r="E54" s="34">
        <f>SUM(E36)</f>
        <v>4469</v>
      </c>
      <c r="F54" s="27"/>
      <c r="G54" s="34">
        <f>SUM(G36)</f>
        <v>840</v>
      </c>
    </row>
    <row r="55" spans="2:7" ht="8.25" customHeight="1" thickTop="1">
      <c r="B55" s="30"/>
      <c r="C55" s="17"/>
      <c r="D55" s="18"/>
      <c r="E55" s="32"/>
      <c r="F55" s="27"/>
      <c r="G55" s="32"/>
    </row>
    <row r="56" spans="2:7" ht="15" hidden="1" customHeight="1">
      <c r="B56" s="35" t="s">
        <v>29</v>
      </c>
      <c r="C56" s="17"/>
      <c r="D56" s="18"/>
      <c r="E56" s="32"/>
      <c r="F56" s="27"/>
      <c r="G56" s="32"/>
    </row>
    <row r="57" spans="2:7" ht="15" hidden="1" customHeight="1">
      <c r="B57" s="16" t="s">
        <v>30</v>
      </c>
      <c r="C57" s="17"/>
      <c r="D57" s="20"/>
      <c r="E57" s="15">
        <f>SUM($E$36*100%)</f>
        <v>4469</v>
      </c>
      <c r="F57" s="36"/>
      <c r="G57" s="15">
        <f>SUM($E$36*100%)</f>
        <v>4469</v>
      </c>
    </row>
    <row r="58" spans="2:7" ht="15" hidden="1" customHeight="1">
      <c r="B58" s="16" t="s">
        <v>31</v>
      </c>
      <c r="C58" s="17"/>
      <c r="D58" s="20"/>
      <c r="E58" s="15">
        <f>SUM($E$36*0%)</f>
        <v>0</v>
      </c>
      <c r="F58" s="36"/>
      <c r="G58" s="15">
        <f>SUM($E$36*0%)</f>
        <v>0</v>
      </c>
    </row>
    <row r="59" spans="2:7" ht="8.25" hidden="1" customHeight="1">
      <c r="B59" s="16"/>
      <c r="C59" s="17"/>
      <c r="D59" s="20"/>
      <c r="E59" s="15"/>
      <c r="F59" s="36"/>
      <c r="G59" s="15"/>
    </row>
    <row r="60" spans="2:7" ht="15" hidden="1" customHeight="1">
      <c r="B60" s="35" t="s">
        <v>32</v>
      </c>
      <c r="C60" s="37"/>
      <c r="E60" s="38" t="s">
        <v>33</v>
      </c>
      <c r="G60" s="38" t="s">
        <v>33</v>
      </c>
    </row>
    <row r="61" spans="2:7" ht="8.25" hidden="1" customHeight="1">
      <c r="B61" s="30"/>
      <c r="C61" s="37"/>
    </row>
    <row r="62" spans="2:7" ht="15" hidden="1" customHeight="1">
      <c r="B62" s="39" t="s">
        <v>34</v>
      </c>
      <c r="C62" s="37"/>
    </row>
    <row r="63" spans="2:7" ht="15" hidden="1" customHeight="1">
      <c r="B63" s="40" t="s">
        <v>35</v>
      </c>
      <c r="C63" s="37"/>
    </row>
    <row r="64" spans="2:7" ht="15" hidden="1" customHeight="1">
      <c r="B64" s="40" t="s">
        <v>36</v>
      </c>
      <c r="C64" s="37"/>
    </row>
    <row r="65" spans="2:11" ht="15" hidden="1" customHeight="1">
      <c r="B65" s="40" t="s">
        <v>37</v>
      </c>
      <c r="C65" s="37"/>
      <c r="E65" s="41">
        <f>SUM(E63:E64)</f>
        <v>0</v>
      </c>
      <c r="G65" s="41">
        <f>SUM(G63:G64)</f>
        <v>0</v>
      </c>
    </row>
    <row r="66" spans="2:11" ht="15" hidden="1" customHeight="1">
      <c r="B66" s="39" t="s">
        <v>38</v>
      </c>
      <c r="C66" s="37"/>
    </row>
    <row r="67" spans="2:11" ht="15" hidden="1" customHeight="1">
      <c r="B67" s="40" t="s">
        <v>35</v>
      </c>
      <c r="C67" s="37"/>
    </row>
    <row r="68" spans="2:11" ht="15" hidden="1" customHeight="1">
      <c r="B68" s="40" t="s">
        <v>36</v>
      </c>
      <c r="C68" s="37"/>
    </row>
    <row r="69" spans="2:11" ht="15" hidden="1" customHeight="1">
      <c r="B69" s="40" t="s">
        <v>37</v>
      </c>
      <c r="C69" s="37"/>
      <c r="E69" s="41">
        <f>SUM(E67:E68)</f>
        <v>0</v>
      </c>
      <c r="G69" s="41">
        <f>SUM(G67:G68)</f>
        <v>0</v>
      </c>
    </row>
    <row r="70" spans="2:11" ht="7.5" hidden="1" customHeight="1">
      <c r="B70" s="40"/>
      <c r="C70" s="37"/>
    </row>
    <row r="71" spans="2:11" ht="15" hidden="1" customHeight="1">
      <c r="B71" s="40"/>
      <c r="C71" s="37"/>
    </row>
    <row r="72" spans="2:11" ht="15.75" hidden="1" customHeight="1">
      <c r="B72" s="30" t="s">
        <v>28</v>
      </c>
      <c r="C72" s="17"/>
      <c r="D72" s="18"/>
      <c r="E72" s="34">
        <f>SUM(E54)</f>
        <v>4469</v>
      </c>
      <c r="F72" s="27"/>
      <c r="G72" s="34">
        <f>SUM(G54)</f>
        <v>840</v>
      </c>
    </row>
    <row r="73" spans="2:11" ht="8.25" hidden="1" customHeight="1">
      <c r="B73" s="30"/>
      <c r="C73" s="17"/>
      <c r="D73" s="18"/>
      <c r="E73" s="32"/>
      <c r="F73" s="27"/>
      <c r="G73" s="32"/>
    </row>
    <row r="74" spans="2:11">
      <c r="B74" s="35" t="s">
        <v>39</v>
      </c>
      <c r="C74" s="37"/>
      <c r="K74" s="246"/>
    </row>
    <row r="75" spans="2:11" ht="9" customHeight="1">
      <c r="B75" s="30"/>
      <c r="C75" s="37"/>
    </row>
    <row r="76" spans="2:11" ht="27" customHeight="1">
      <c r="B76" s="39" t="s">
        <v>40</v>
      </c>
      <c r="C76" s="37"/>
      <c r="K76" s="246"/>
    </row>
    <row r="77" spans="2:11" ht="15" hidden="1" customHeight="1">
      <c r="B77" s="40" t="s">
        <v>41</v>
      </c>
      <c r="C77" s="37"/>
    </row>
    <row r="78" spans="2:11" ht="30">
      <c r="B78" s="40" t="s">
        <v>42</v>
      </c>
      <c r="C78" s="37">
        <v>21</v>
      </c>
      <c r="E78" s="38">
        <v>29</v>
      </c>
      <c r="G78" s="38">
        <v>-131</v>
      </c>
    </row>
    <row r="79" spans="2:11" ht="30" hidden="1" customHeight="1">
      <c r="B79" s="16" t="s">
        <v>43</v>
      </c>
      <c r="C79" s="37"/>
      <c r="E79" s="42"/>
      <c r="G79" s="42"/>
    </row>
    <row r="80" spans="2:11" ht="15" hidden="1" customHeight="1">
      <c r="B80" s="16"/>
      <c r="C80" s="37"/>
      <c r="E80" s="38">
        <f>SUM(E77:E79)</f>
        <v>29</v>
      </c>
      <c r="G80" s="38">
        <f>SUM(G77:G79)</f>
        <v>-131</v>
      </c>
    </row>
    <row r="81" spans="2:7" ht="8.25" hidden="1" customHeight="1">
      <c r="C81" s="37"/>
      <c r="E81" s="15"/>
      <c r="F81" s="19"/>
      <c r="G81" s="15"/>
    </row>
    <row r="82" spans="2:7" ht="28.5" hidden="1" customHeight="1">
      <c r="B82" s="30" t="s">
        <v>44</v>
      </c>
      <c r="C82" s="37"/>
      <c r="E82" s="15"/>
      <c r="F82" s="19"/>
      <c r="G82" s="15"/>
    </row>
    <row r="83" spans="2:7" ht="15" hidden="1" customHeight="1">
      <c r="B83" s="16" t="s">
        <v>45</v>
      </c>
      <c r="C83" s="37"/>
      <c r="E83" s="15"/>
      <c r="F83" s="19"/>
      <c r="G83" s="15"/>
    </row>
    <row r="84" spans="2:7" ht="15" hidden="1" customHeight="1">
      <c r="B84" s="16" t="s">
        <v>46</v>
      </c>
      <c r="C84" s="37"/>
      <c r="E84" s="15"/>
      <c r="F84" s="19"/>
      <c r="G84" s="15"/>
    </row>
    <row r="85" spans="2:7" ht="15" hidden="1" customHeight="1">
      <c r="B85" s="43" t="s">
        <v>47</v>
      </c>
      <c r="C85" s="37"/>
      <c r="E85" s="15"/>
      <c r="F85" s="19"/>
      <c r="G85" s="15"/>
    </row>
    <row r="86" spans="2:7" ht="18" hidden="1" customHeight="1">
      <c r="B86" s="16" t="s">
        <v>48</v>
      </c>
      <c r="C86" s="37"/>
      <c r="E86" s="15"/>
      <c r="F86" s="19"/>
      <c r="G86" s="15"/>
    </row>
    <row r="87" spans="2:7" ht="15" hidden="1" customHeight="1">
      <c r="B87" s="16" t="s">
        <v>46</v>
      </c>
      <c r="C87" s="37"/>
      <c r="E87" s="15"/>
      <c r="F87" s="19"/>
      <c r="G87" s="15"/>
    </row>
    <row r="88" spans="2:7" ht="15" hidden="1" customHeight="1">
      <c r="B88" s="43" t="s">
        <v>47</v>
      </c>
      <c r="C88" s="37"/>
      <c r="E88" s="15"/>
      <c r="F88" s="19"/>
      <c r="G88" s="15"/>
    </row>
    <row r="89" spans="2:7" ht="30" hidden="1" customHeight="1">
      <c r="B89" s="16" t="s">
        <v>49</v>
      </c>
      <c r="C89" s="37"/>
      <c r="E89" s="42"/>
      <c r="G89" s="42"/>
    </row>
    <row r="90" spans="2:7" ht="15" hidden="1" customHeight="1">
      <c r="B90" s="30"/>
      <c r="C90" s="37"/>
      <c r="E90" s="38">
        <f>SUM(E82:E89)</f>
        <v>0</v>
      </c>
      <c r="G90" s="38">
        <f>SUM(G82:G89)</f>
        <v>0</v>
      </c>
    </row>
    <row r="91" spans="2:7" ht="8.25" hidden="1" customHeight="1">
      <c r="C91" s="37"/>
      <c r="E91" s="15"/>
      <c r="F91" s="19"/>
      <c r="G91" s="15"/>
    </row>
    <row r="92" spans="2:7" ht="28.5">
      <c r="B92" s="30" t="s">
        <v>50</v>
      </c>
      <c r="C92" s="37"/>
      <c r="E92" s="259">
        <f>SUM(E80+E90)</f>
        <v>29</v>
      </c>
      <c r="G92" s="259">
        <f>SUM(G80+G90)</f>
        <v>-131</v>
      </c>
    </row>
    <row r="93" spans="2:7">
      <c r="B93" s="30"/>
      <c r="C93" s="37"/>
    </row>
    <row r="94" spans="2:7" ht="29.25" thickBot="1">
      <c r="B94" s="30" t="s">
        <v>51</v>
      </c>
      <c r="C94" s="37"/>
      <c r="E94" s="260">
        <f>SUM(E54+E92)</f>
        <v>4498</v>
      </c>
      <c r="F94" s="44"/>
      <c r="G94" s="260">
        <f>SUM(G54+G92)</f>
        <v>709</v>
      </c>
    </row>
    <row r="95" spans="2:7" ht="15.75" thickTop="1">
      <c r="B95" s="30"/>
      <c r="C95" s="45"/>
      <c r="D95" s="45"/>
      <c r="E95" s="45"/>
      <c r="F95" s="45"/>
      <c r="G95" s="45"/>
    </row>
    <row r="96" spans="2:7" ht="28.5">
      <c r="B96" s="30" t="s">
        <v>52</v>
      </c>
      <c r="C96" s="37"/>
      <c r="F96" s="45"/>
    </row>
    <row r="97" spans="2:7" s="44" customFormat="1">
      <c r="B97" s="46" t="s">
        <v>53</v>
      </c>
      <c r="C97" s="37"/>
      <c r="D97" s="37"/>
      <c r="E97" s="38">
        <f>SUM(E94)</f>
        <v>4498</v>
      </c>
      <c r="F97" s="45"/>
      <c r="G97" s="38">
        <f>SUM(G94)</f>
        <v>709</v>
      </c>
    </row>
    <row r="98" spans="2:7" ht="15" hidden="1" customHeight="1">
      <c r="B98" s="16" t="s">
        <v>31</v>
      </c>
      <c r="C98" s="17"/>
      <c r="D98" s="20"/>
      <c r="E98" s="15"/>
      <c r="F98" s="36"/>
      <c r="G98" s="15"/>
    </row>
    <row r="99" spans="2:7" ht="9.9499999999999993" customHeight="1">
      <c r="B99" s="47"/>
    </row>
    <row r="100" spans="2:7" ht="26.25" customHeight="1">
      <c r="B100" s="265" t="s">
        <v>181</v>
      </c>
      <c r="C100" s="265"/>
      <c r="D100" s="265"/>
      <c r="E100" s="265"/>
      <c r="F100" s="265"/>
      <c r="G100" s="265"/>
    </row>
    <row r="102" spans="2:7">
      <c r="B102" s="49" t="s">
        <v>173</v>
      </c>
    </row>
    <row r="103" spans="2:7">
      <c r="B103" s="50" t="s">
        <v>54</v>
      </c>
    </row>
    <row r="104" spans="2:7">
      <c r="B104" s="50" t="s">
        <v>55</v>
      </c>
    </row>
    <row r="105" spans="2:7">
      <c r="B105" s="50" t="s">
        <v>170</v>
      </c>
    </row>
    <row r="106" spans="2:7">
      <c r="B106" s="50" t="s">
        <v>56</v>
      </c>
    </row>
    <row r="107" spans="2:7">
      <c r="B107" s="50" t="s">
        <v>172</v>
      </c>
    </row>
    <row r="109" spans="2:7">
      <c r="B109" s="1" t="s">
        <v>57</v>
      </c>
      <c r="C109" s="51"/>
      <c r="D109" s="52"/>
    </row>
    <row r="110" spans="2:7">
      <c r="B110" s="53" t="s">
        <v>58</v>
      </c>
      <c r="C110" s="54"/>
      <c r="D110" s="55"/>
      <c r="E110" s="56"/>
      <c r="F110" s="57"/>
      <c r="G110" s="56"/>
    </row>
    <row r="111" spans="2:7">
      <c r="B111" s="53" t="s">
        <v>59</v>
      </c>
      <c r="C111" s="54"/>
      <c r="D111" s="55"/>
      <c r="E111" s="56"/>
      <c r="F111" s="57"/>
      <c r="G111" s="56"/>
    </row>
    <row r="112" spans="2:7">
      <c r="B112" s="53"/>
      <c r="C112" s="54"/>
      <c r="D112" s="58"/>
      <c r="E112" s="56"/>
      <c r="F112" s="57"/>
      <c r="G112" s="56"/>
    </row>
    <row r="113" spans="2:7">
      <c r="B113" s="53" t="s">
        <v>60</v>
      </c>
      <c r="C113" s="59" t="s">
        <v>61</v>
      </c>
      <c r="D113" s="59"/>
      <c r="E113" s="59"/>
      <c r="F113" s="59"/>
      <c r="G113" s="59"/>
    </row>
    <row r="114" spans="2:7" s="62" customFormat="1">
      <c r="B114" s="53" t="s">
        <v>62</v>
      </c>
      <c r="C114" s="266" t="s">
        <v>62</v>
      </c>
      <c r="D114" s="266"/>
      <c r="E114" s="266"/>
      <c r="F114" s="57"/>
    </row>
    <row r="115" spans="2:7">
      <c r="D115" s="1"/>
      <c r="E115" s="48"/>
      <c r="G115" s="48"/>
    </row>
    <row r="116" spans="2:7">
      <c r="D116" s="1"/>
      <c r="E116" s="48"/>
      <c r="G116" s="48"/>
    </row>
    <row r="117" spans="2:7">
      <c r="D117" s="1"/>
      <c r="E117" s="48"/>
      <c r="G117" s="48"/>
    </row>
    <row r="118" spans="2:7">
      <c r="D118" s="1"/>
      <c r="E118" s="48"/>
      <c r="G118" s="48"/>
    </row>
  </sheetData>
  <mergeCells count="8">
    <mergeCell ref="B100:G100"/>
    <mergeCell ref="C114:E114"/>
    <mergeCell ref="B1:G1"/>
    <mergeCell ref="B3:G3"/>
    <mergeCell ref="B7:B8"/>
    <mergeCell ref="C7:C8"/>
    <mergeCell ref="E7:E8"/>
    <mergeCell ref="G7:G8"/>
  </mergeCells>
  <printOptions horizontalCentered="1"/>
  <pageMargins left="0.23622047244094491" right="3.937007874015748E-2" top="0.31496062992125984" bottom="0" header="0.39370078740157483" footer="0.15748031496062992"/>
  <pageSetup paperSize="9" scale="90" orientation="portrait" blackAndWhite="1" cellComments="asDisplayed" useFirstPageNumber="1" r:id="rId1"/>
  <headerFooter alignWithMargins="0">
    <oddFooter>&amp;R1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IU58"/>
  <sheetViews>
    <sheetView showGridLines="0" topLeftCell="A17" zoomScaleNormal="100" workbookViewId="0">
      <selection activeCell="B44" sqref="B44:G44"/>
    </sheetView>
  </sheetViews>
  <sheetFormatPr defaultColWidth="0" defaultRowHeight="15"/>
  <cols>
    <col min="1" max="1" width="4.42578125" style="1" customWidth="1"/>
    <col min="2" max="2" width="65.140625" style="239" customWidth="1"/>
    <col min="3" max="3" width="9.5703125" style="244" customWidth="1"/>
    <col min="4" max="4" width="1.7109375" style="244" customWidth="1"/>
    <col min="5" max="5" width="13.140625" style="245" customWidth="1"/>
    <col min="6" max="6" width="1.7109375" style="217" customWidth="1"/>
    <col min="7" max="7" width="13.140625" style="245" customWidth="1"/>
    <col min="8" max="8" width="1.5703125" style="217" customWidth="1"/>
    <col min="9" max="9" width="8.140625" style="224" customWidth="1"/>
    <col min="10" max="10" width="23.85546875" style="210" hidden="1" customWidth="1"/>
    <col min="11" max="11" width="10.5703125" style="210" hidden="1" customWidth="1"/>
    <col min="12" max="12" width="13.28515625" style="210" hidden="1" customWidth="1"/>
    <col min="13" max="14" width="9.140625" style="210" hidden="1" customWidth="1"/>
    <col min="15" max="255" width="7.85546875" style="210" hidden="1" customWidth="1"/>
    <col min="256" max="16384" width="1.85546875" style="210" hidden="1"/>
  </cols>
  <sheetData>
    <row r="1" spans="1:14" s="1" customFormat="1">
      <c r="B1" s="261" t="s">
        <v>133</v>
      </c>
      <c r="C1" s="262"/>
      <c r="D1" s="262"/>
      <c r="E1" s="262"/>
      <c r="F1" s="262"/>
      <c r="G1" s="262"/>
    </row>
    <row r="2" spans="1:14" s="196" customFormat="1">
      <c r="A2" s="1"/>
      <c r="B2" s="190"/>
      <c r="C2" s="191"/>
      <c r="D2" s="192"/>
      <c r="E2" s="192"/>
      <c r="F2" s="192"/>
      <c r="G2" s="192"/>
      <c r="H2" s="193"/>
      <c r="I2" s="194"/>
      <c r="J2" s="195"/>
    </row>
    <row r="3" spans="1:14" s="199" customFormat="1" ht="15.75">
      <c r="A3" s="1"/>
      <c r="B3" s="273" t="s">
        <v>134</v>
      </c>
      <c r="C3" s="274"/>
      <c r="D3" s="274"/>
      <c r="E3" s="274"/>
      <c r="F3" s="274"/>
      <c r="G3" s="274"/>
      <c r="H3" s="197"/>
      <c r="I3" s="198"/>
    </row>
    <row r="4" spans="1:14" s="199" customFormat="1" ht="15.75">
      <c r="A4" s="5"/>
      <c r="B4" s="66" t="s">
        <v>169</v>
      </c>
      <c r="C4" s="200"/>
      <c r="D4" s="201"/>
      <c r="E4" s="201"/>
      <c r="F4" s="201"/>
      <c r="G4" s="201"/>
      <c r="H4" s="197"/>
      <c r="I4" s="198"/>
    </row>
    <row r="5" spans="1:14" s="199" customFormat="1">
      <c r="A5" s="202"/>
      <c r="B5" s="203"/>
      <c r="C5" s="200"/>
      <c r="D5" s="201"/>
      <c r="E5" s="201"/>
      <c r="F5" s="201"/>
      <c r="G5" s="201"/>
      <c r="H5" s="197"/>
      <c r="I5" s="198"/>
    </row>
    <row r="6" spans="1:14" ht="19.5" customHeight="1">
      <c r="A6" s="202"/>
      <c r="B6" s="150" t="s">
        <v>3</v>
      </c>
      <c r="C6" s="204"/>
      <c r="D6" s="205"/>
      <c r="E6" s="275" t="s">
        <v>174</v>
      </c>
      <c r="F6" s="206"/>
      <c r="G6" s="275" t="s">
        <v>135</v>
      </c>
      <c r="H6" s="207"/>
      <c r="I6" s="208"/>
      <c r="J6" s="209"/>
    </row>
    <row r="7" spans="1:14" ht="20.25">
      <c r="B7" s="211"/>
      <c r="C7" s="204" t="s">
        <v>113</v>
      </c>
      <c r="D7" s="212"/>
      <c r="E7" s="275"/>
      <c r="F7" s="213"/>
      <c r="G7" s="275"/>
      <c r="H7" s="214"/>
      <c r="I7" s="198"/>
      <c r="J7" s="214"/>
      <c r="K7" s="215" t="e">
        <f>+G7+J7+#REF!</f>
        <v>#REF!</v>
      </c>
      <c r="L7" s="215">
        <f>+G7+J7</f>
        <v>0</v>
      </c>
    </row>
    <row r="8" spans="1:14">
      <c r="B8" s="216" t="s">
        <v>136</v>
      </c>
      <c r="C8" s="217"/>
      <c r="D8" s="217"/>
      <c r="E8" s="218"/>
      <c r="F8" s="219"/>
      <c r="G8" s="218"/>
      <c r="H8" s="214"/>
      <c r="I8" s="198"/>
      <c r="J8" s="214"/>
      <c r="K8" s="215">
        <f>+G8+J8</f>
        <v>0</v>
      </c>
    </row>
    <row r="9" spans="1:14">
      <c r="B9" s="220" t="s">
        <v>137</v>
      </c>
      <c r="C9" s="217"/>
      <c r="D9" s="217"/>
      <c r="E9" s="221">
        <v>27023</v>
      </c>
      <c r="F9" s="219"/>
      <c r="G9" s="221">
        <v>40911</v>
      </c>
      <c r="H9" s="214"/>
      <c r="I9" s="198"/>
      <c r="J9" s="214"/>
      <c r="K9" s="215">
        <f>+G9+J9</f>
        <v>40911</v>
      </c>
      <c r="N9" s="215" t="e">
        <f>+G9+#REF!</f>
        <v>#REF!</v>
      </c>
    </row>
    <row r="10" spans="1:14">
      <c r="B10" s="220" t="s">
        <v>138</v>
      </c>
      <c r="C10" s="217"/>
      <c r="D10" s="217"/>
      <c r="E10" s="221">
        <v>-8267</v>
      </c>
      <c r="F10" s="219"/>
      <c r="G10" s="221">
        <v>-17373</v>
      </c>
      <c r="H10" s="214"/>
      <c r="I10" s="198"/>
      <c r="J10" s="214"/>
      <c r="K10" s="215"/>
      <c r="N10" s="215"/>
    </row>
    <row r="11" spans="1:14">
      <c r="B11" s="220" t="s">
        <v>139</v>
      </c>
      <c r="C11" s="217"/>
      <c r="D11" s="217"/>
      <c r="E11" s="221">
        <v>-10582</v>
      </c>
      <c r="F11" s="219"/>
      <c r="G11" s="221">
        <v>-12416</v>
      </c>
      <c r="H11" s="222"/>
      <c r="I11" s="198"/>
      <c r="J11" s="214"/>
      <c r="K11" s="215"/>
      <c r="N11" s="215"/>
    </row>
    <row r="12" spans="1:14">
      <c r="B12" s="220" t="s">
        <v>140</v>
      </c>
      <c r="C12" s="217"/>
      <c r="D12" s="217"/>
      <c r="E12" s="221">
        <f>749-2570</f>
        <v>-1821</v>
      </c>
      <c r="F12" s="219"/>
      <c r="G12" s="221">
        <f>-4937+192</f>
        <v>-4745</v>
      </c>
      <c r="H12" s="222"/>
      <c r="I12" s="198"/>
      <c r="J12" s="214"/>
      <c r="K12" s="215"/>
      <c r="N12" s="215"/>
    </row>
    <row r="13" spans="1:14" s="225" customFormat="1">
      <c r="A13" s="1"/>
      <c r="B13" s="220" t="s">
        <v>141</v>
      </c>
      <c r="C13" s="223"/>
      <c r="D13" s="223"/>
      <c r="E13" s="221">
        <v>-1530</v>
      </c>
      <c r="F13" s="219"/>
      <c r="G13" s="221">
        <v>-192</v>
      </c>
      <c r="H13" s="222"/>
      <c r="I13" s="224"/>
      <c r="J13" s="214"/>
      <c r="K13" s="215"/>
    </row>
    <row r="14" spans="1:14" s="225" customFormat="1" ht="15.75" customHeight="1">
      <c r="A14" s="1"/>
      <c r="B14" s="220" t="s">
        <v>142</v>
      </c>
      <c r="C14" s="217"/>
      <c r="D14" s="217"/>
      <c r="E14" s="226">
        <f>766-4219+2530-749+40</f>
        <v>-1632</v>
      </c>
      <c r="F14" s="219"/>
      <c r="G14" s="226">
        <f>2095-558-192</f>
        <v>1345</v>
      </c>
      <c r="H14" s="214"/>
      <c r="I14" s="224"/>
      <c r="J14" s="214"/>
      <c r="K14" s="215">
        <f>+G14+J14</f>
        <v>1345</v>
      </c>
    </row>
    <row r="15" spans="1:14" ht="15" hidden="1" customHeight="1">
      <c r="B15" s="220" t="s">
        <v>143</v>
      </c>
      <c r="C15" s="223"/>
      <c r="D15" s="223"/>
      <c r="E15" s="221">
        <f>SUM(E9:E14)</f>
        <v>3191</v>
      </c>
      <c r="F15" s="219"/>
      <c r="G15" s="221">
        <f>SUM(G9:G14)</f>
        <v>7530</v>
      </c>
      <c r="H15" s="214"/>
      <c r="J15" s="214"/>
      <c r="K15" s="215"/>
    </row>
    <row r="16" spans="1:14" s="225" customFormat="1" ht="15" hidden="1" customHeight="1">
      <c r="A16" s="1"/>
      <c r="B16" s="220" t="s">
        <v>144</v>
      </c>
      <c r="C16" s="217"/>
      <c r="D16" s="217"/>
      <c r="E16" s="221">
        <v>0</v>
      </c>
      <c r="F16" s="219"/>
      <c r="G16" s="221">
        <v>0</v>
      </c>
      <c r="H16" s="214"/>
      <c r="I16" s="224"/>
      <c r="J16" s="214"/>
      <c r="K16" s="215">
        <f>+G16+J16</f>
        <v>0</v>
      </c>
    </row>
    <row r="17" spans="1:11">
      <c r="B17" s="216" t="s">
        <v>145</v>
      </c>
      <c r="C17" s="227"/>
      <c r="D17" s="223"/>
      <c r="E17" s="228">
        <f>SUM(E15:E16)</f>
        <v>3191</v>
      </c>
      <c r="F17" s="229"/>
      <c r="G17" s="228">
        <f>SUM(G15:G16)</f>
        <v>7530</v>
      </c>
      <c r="H17" s="214"/>
      <c r="J17" s="214"/>
      <c r="K17" s="215"/>
    </row>
    <row r="18" spans="1:11">
      <c r="B18" s="220"/>
      <c r="C18" s="217"/>
      <c r="D18" s="217"/>
      <c r="E18" s="221"/>
      <c r="F18" s="219"/>
      <c r="G18" s="221"/>
      <c r="H18" s="214"/>
      <c r="J18" s="214"/>
      <c r="K18" s="215"/>
    </row>
    <row r="19" spans="1:11">
      <c r="B19" s="216" t="s">
        <v>146</v>
      </c>
      <c r="C19" s="217"/>
      <c r="D19" s="217"/>
      <c r="E19" s="221"/>
      <c r="F19" s="219"/>
      <c r="G19" s="221"/>
      <c r="H19" s="214"/>
      <c r="J19" s="214"/>
      <c r="K19" s="215"/>
    </row>
    <row r="20" spans="1:11" ht="20.25" customHeight="1">
      <c r="B20" s="220" t="s">
        <v>147</v>
      </c>
      <c r="C20" s="217"/>
      <c r="D20" s="217"/>
      <c r="E20" s="226">
        <v>-2370</v>
      </c>
      <c r="F20" s="219"/>
      <c r="G20" s="226">
        <v>-2623</v>
      </c>
      <c r="H20" s="214"/>
      <c r="J20" s="214"/>
      <c r="K20" s="215"/>
    </row>
    <row r="21" spans="1:11" ht="15" hidden="1" customHeight="1">
      <c r="B21" s="220" t="s">
        <v>148</v>
      </c>
      <c r="C21" s="217"/>
      <c r="D21" s="217"/>
      <c r="E21" s="221"/>
      <c r="F21" s="219"/>
      <c r="G21" s="221"/>
      <c r="H21" s="214"/>
      <c r="J21" s="214"/>
      <c r="K21" s="215"/>
    </row>
    <row r="22" spans="1:11" ht="15" hidden="1" customHeight="1">
      <c r="B22" s="220" t="s">
        <v>149</v>
      </c>
      <c r="C22" s="217"/>
      <c r="D22" s="217"/>
      <c r="E22" s="221"/>
      <c r="F22" s="219"/>
      <c r="G22" s="221"/>
      <c r="H22" s="214"/>
      <c r="J22" s="214"/>
      <c r="K22" s="215"/>
    </row>
    <row r="23" spans="1:11" ht="15" hidden="1" customHeight="1">
      <c r="B23" s="220" t="s">
        <v>150</v>
      </c>
      <c r="C23" s="217"/>
      <c r="D23" s="217"/>
      <c r="E23" s="221"/>
      <c r="F23" s="219"/>
      <c r="G23" s="221"/>
      <c r="H23" s="214"/>
      <c r="J23" s="214"/>
      <c r="K23" s="215"/>
    </row>
    <row r="24" spans="1:11" ht="15" hidden="1" customHeight="1">
      <c r="B24" s="220" t="s">
        <v>151</v>
      </c>
      <c r="C24" s="217"/>
      <c r="D24" s="217"/>
      <c r="E24" s="221"/>
      <c r="F24" s="219"/>
      <c r="G24" s="221"/>
      <c r="H24" s="214"/>
      <c r="J24" s="214"/>
      <c r="K24" s="215"/>
    </row>
    <row r="25" spans="1:11" ht="15" hidden="1" customHeight="1">
      <c r="B25" s="220" t="s">
        <v>152</v>
      </c>
      <c r="C25" s="217"/>
      <c r="D25" s="217"/>
      <c r="E25" s="221"/>
      <c r="F25" s="219"/>
      <c r="G25" s="221"/>
      <c r="H25" s="214"/>
      <c r="J25" s="214"/>
      <c r="K25" s="215"/>
    </row>
    <row r="26" spans="1:11" ht="15" hidden="1" customHeight="1">
      <c r="B26" s="220" t="s">
        <v>153</v>
      </c>
      <c r="C26" s="217"/>
      <c r="D26" s="217"/>
      <c r="E26" s="221"/>
      <c r="F26" s="219"/>
      <c r="G26" s="221"/>
      <c r="H26" s="214"/>
      <c r="J26" s="214"/>
      <c r="K26" s="215"/>
    </row>
    <row r="27" spans="1:11" ht="15" hidden="1" customHeight="1">
      <c r="B27" s="220" t="s">
        <v>154</v>
      </c>
      <c r="C27" s="217"/>
      <c r="D27" s="217"/>
      <c r="E27" s="221"/>
      <c r="F27" s="219"/>
      <c r="G27" s="221"/>
      <c r="H27" s="214"/>
      <c r="J27" s="214"/>
      <c r="K27" s="215"/>
    </row>
    <row r="28" spans="1:11" ht="16.5" customHeight="1">
      <c r="B28" s="216" t="s">
        <v>155</v>
      </c>
      <c r="C28" s="216"/>
      <c r="D28" s="217"/>
      <c r="E28" s="228">
        <f>SUM(E20:E27)</f>
        <v>-2370</v>
      </c>
      <c r="F28" s="229"/>
      <c r="G28" s="228">
        <f>SUM(G20:G27)</f>
        <v>-2623</v>
      </c>
      <c r="H28" s="214"/>
      <c r="J28" s="214"/>
      <c r="K28" s="215"/>
    </row>
    <row r="29" spans="1:11" ht="15" hidden="1" customHeight="1">
      <c r="B29" s="220"/>
      <c r="C29" s="217"/>
      <c r="D29" s="217"/>
      <c r="E29" s="221"/>
      <c r="F29" s="219"/>
      <c r="G29" s="221"/>
      <c r="H29" s="214"/>
      <c r="J29" s="214"/>
      <c r="K29" s="215"/>
    </row>
    <row r="30" spans="1:11" ht="15" hidden="1" customHeight="1">
      <c r="A30" s="52"/>
      <c r="B30" s="216" t="s">
        <v>156</v>
      </c>
      <c r="C30" s="217"/>
      <c r="D30" s="217"/>
      <c r="E30" s="221"/>
      <c r="F30" s="219"/>
      <c r="G30" s="221"/>
      <c r="H30" s="214"/>
      <c r="J30" s="214"/>
      <c r="K30" s="215"/>
    </row>
    <row r="31" spans="1:11" ht="16.5" hidden="1" customHeight="1">
      <c r="B31" s="220" t="s">
        <v>157</v>
      </c>
      <c r="C31" s="217"/>
      <c r="D31" s="217"/>
      <c r="E31" s="226">
        <v>0</v>
      </c>
      <c r="F31" s="219"/>
      <c r="G31" s="226">
        <v>0</v>
      </c>
      <c r="H31" s="214"/>
      <c r="J31" s="214"/>
      <c r="K31" s="215"/>
    </row>
    <row r="32" spans="1:11" ht="15.75" hidden="1" customHeight="1">
      <c r="B32" s="220" t="s">
        <v>158</v>
      </c>
      <c r="C32" s="217"/>
      <c r="D32" s="217"/>
      <c r="E32" s="221"/>
      <c r="F32" s="219"/>
      <c r="G32" s="221"/>
      <c r="H32" s="214"/>
      <c r="J32" s="214"/>
      <c r="K32" s="215"/>
    </row>
    <row r="33" spans="1:11" ht="15.75" hidden="1" customHeight="1">
      <c r="B33" s="220" t="s">
        <v>159</v>
      </c>
      <c r="C33" s="217"/>
      <c r="D33" s="217"/>
      <c r="E33" s="221"/>
      <c r="F33" s="219"/>
      <c r="G33" s="221"/>
      <c r="H33" s="214"/>
      <c r="J33" s="214"/>
      <c r="K33" s="215"/>
    </row>
    <row r="34" spans="1:11" ht="15" hidden="1" customHeight="1">
      <c r="B34" s="220" t="s">
        <v>160</v>
      </c>
      <c r="C34" s="217"/>
      <c r="D34" s="217"/>
      <c r="E34" s="221"/>
      <c r="F34" s="219"/>
      <c r="G34" s="221"/>
      <c r="H34" s="214"/>
      <c r="J34" s="214"/>
      <c r="K34" s="215"/>
    </row>
    <row r="35" spans="1:11" s="225" customFormat="1" ht="15" hidden="1" customHeight="1">
      <c r="A35" s="1"/>
      <c r="B35" s="220" t="s">
        <v>161</v>
      </c>
      <c r="C35" s="217"/>
      <c r="D35" s="217"/>
      <c r="E35" s="221"/>
      <c r="F35" s="219"/>
      <c r="G35" s="221"/>
      <c r="H35" s="230"/>
      <c r="I35" s="198"/>
    </row>
    <row r="36" spans="1:11" ht="15" hidden="1" customHeight="1">
      <c r="B36" s="216" t="s">
        <v>162</v>
      </c>
      <c r="C36" s="227"/>
      <c r="D36" s="217"/>
      <c r="E36" s="228">
        <f>SUM(E31:E35)</f>
        <v>0</v>
      </c>
      <c r="F36" s="229"/>
      <c r="G36" s="228">
        <f>SUM(G31:G35)</f>
        <v>0</v>
      </c>
    </row>
    <row r="37" spans="1:11">
      <c r="B37" s="220"/>
      <c r="C37" s="217"/>
      <c r="D37" s="217"/>
      <c r="E37" s="218"/>
      <c r="F37" s="219"/>
      <c r="G37" s="218"/>
    </row>
    <row r="38" spans="1:11" ht="29.25" customHeight="1">
      <c r="B38" s="231" t="s">
        <v>163</v>
      </c>
      <c r="C38" s="223"/>
      <c r="D38" s="223"/>
      <c r="E38" s="232">
        <f>SUM(E17,E28,E36)</f>
        <v>821</v>
      </c>
      <c r="F38" s="233"/>
      <c r="G38" s="232">
        <f>SUM(G17,G28,G36)</f>
        <v>4907</v>
      </c>
    </row>
    <row r="39" spans="1:11" s="225" customFormat="1">
      <c r="A39" s="1"/>
      <c r="B39" s="234"/>
      <c r="C39" s="217"/>
      <c r="D39" s="217"/>
      <c r="E39" s="218"/>
      <c r="F39" s="235"/>
      <c r="G39" s="218"/>
      <c r="H39" s="236"/>
      <c r="I39" s="198"/>
    </row>
    <row r="40" spans="1:11" s="239" customFormat="1">
      <c r="A40" s="1"/>
      <c r="B40" s="234" t="s">
        <v>164</v>
      </c>
      <c r="C40" s="237"/>
      <c r="D40" s="217"/>
      <c r="E40" s="218">
        <f>SUM(G42)</f>
        <v>7561</v>
      </c>
      <c r="F40" s="218"/>
      <c r="G40" s="218">
        <v>2402</v>
      </c>
      <c r="H40" s="217"/>
      <c r="I40" s="238"/>
    </row>
    <row r="41" spans="1:11" s="239" customFormat="1">
      <c r="A41" s="1"/>
      <c r="B41" s="234" t="s">
        <v>165</v>
      </c>
      <c r="C41" s="237"/>
      <c r="D41" s="217"/>
      <c r="E41" s="218">
        <f>238-1166</f>
        <v>-928</v>
      </c>
      <c r="F41" s="218"/>
      <c r="G41" s="218">
        <v>252</v>
      </c>
      <c r="H41" s="217"/>
      <c r="I41" s="238"/>
    </row>
    <row r="42" spans="1:11" s="1" customFormat="1" ht="18" customHeight="1" thickBot="1">
      <c r="B42" s="240" t="s">
        <v>166</v>
      </c>
      <c r="C42" s="237" t="s">
        <v>167</v>
      </c>
      <c r="D42" s="217"/>
      <c r="E42" s="241">
        <f>SUM(E38:E41)</f>
        <v>7454</v>
      </c>
      <c r="F42" s="229"/>
      <c r="G42" s="241">
        <f>SUM(G38:G41)</f>
        <v>7561</v>
      </c>
    </row>
    <row r="43" spans="1:11" s="1" customFormat="1" ht="9.9499999999999993" customHeight="1" thickTop="1">
      <c r="B43" s="242"/>
      <c r="C43" s="217"/>
      <c r="D43" s="217"/>
      <c r="E43" s="218"/>
      <c r="F43" s="235"/>
      <c r="G43" s="218"/>
      <c r="H43" s="243"/>
    </row>
    <row r="44" spans="1:11" s="1" customFormat="1" ht="29.25" customHeight="1">
      <c r="B44" s="276" t="s">
        <v>184</v>
      </c>
      <c r="C44" s="276"/>
      <c r="D44" s="276"/>
      <c r="E44" s="276"/>
      <c r="F44" s="276"/>
      <c r="G44" s="276"/>
      <c r="H44" s="243"/>
    </row>
    <row r="45" spans="1:11" s="1" customFormat="1">
      <c r="B45" s="49" t="s">
        <v>173</v>
      </c>
      <c r="C45" s="48"/>
      <c r="D45" s="37"/>
      <c r="E45" s="38"/>
      <c r="G45" s="38"/>
    </row>
    <row r="46" spans="1:11" s="1" customFormat="1">
      <c r="B46" s="49"/>
      <c r="C46" s="48"/>
      <c r="D46" s="37"/>
      <c r="E46" s="38"/>
      <c r="G46" s="38"/>
    </row>
    <row r="47" spans="1:11" s="1" customFormat="1">
      <c r="B47" s="50" t="s">
        <v>54</v>
      </c>
      <c r="C47" s="48"/>
      <c r="D47" s="37"/>
      <c r="E47" s="38"/>
      <c r="G47" s="38"/>
    </row>
    <row r="48" spans="1:11" s="1" customFormat="1">
      <c r="B48" s="50" t="s">
        <v>55</v>
      </c>
      <c r="C48" s="48"/>
      <c r="D48" s="37"/>
      <c r="E48" s="38"/>
      <c r="G48" s="38"/>
    </row>
    <row r="49" spans="2:7" s="1" customFormat="1">
      <c r="B49" s="50" t="s">
        <v>170</v>
      </c>
      <c r="C49" s="48"/>
      <c r="D49" s="37"/>
      <c r="E49" s="38"/>
      <c r="G49" s="38"/>
    </row>
    <row r="50" spans="2:7" s="1" customFormat="1">
      <c r="B50" s="50" t="s">
        <v>56</v>
      </c>
      <c r="C50" s="48"/>
      <c r="D50" s="37"/>
      <c r="E50" s="38"/>
      <c r="G50" s="38"/>
    </row>
    <row r="51" spans="2:7" s="1" customFormat="1">
      <c r="B51" s="50" t="s">
        <v>172</v>
      </c>
      <c r="C51" s="48"/>
      <c r="D51" s="37"/>
      <c r="E51" s="38"/>
      <c r="G51" s="38"/>
    </row>
    <row r="52" spans="2:7" s="1" customFormat="1">
      <c r="C52" s="48"/>
      <c r="D52" s="37"/>
      <c r="E52" s="38"/>
      <c r="G52" s="38"/>
    </row>
    <row r="53" spans="2:7" s="1" customFormat="1">
      <c r="B53" s="1" t="s">
        <v>57</v>
      </c>
      <c r="C53" s="51"/>
      <c r="D53" s="52"/>
      <c r="E53" s="38"/>
      <c r="G53" s="38"/>
    </row>
    <row r="54" spans="2:7" s="1" customFormat="1">
      <c r="B54" s="53" t="s">
        <v>58</v>
      </c>
      <c r="C54" s="54"/>
      <c r="D54" s="55"/>
      <c r="E54" s="56"/>
      <c r="F54" s="57"/>
      <c r="G54" s="56"/>
    </row>
    <row r="55" spans="2:7" s="1" customFormat="1">
      <c r="B55" s="53" t="s">
        <v>59</v>
      </c>
      <c r="C55" s="54"/>
      <c r="D55" s="55"/>
      <c r="E55" s="56"/>
      <c r="F55" s="57"/>
      <c r="G55" s="56"/>
    </row>
    <row r="56" spans="2:7" s="1" customFormat="1">
      <c r="B56" s="53"/>
      <c r="C56" s="54"/>
      <c r="D56" s="58"/>
      <c r="E56" s="56"/>
      <c r="F56" s="57"/>
      <c r="G56" s="56"/>
    </row>
    <row r="57" spans="2:7" s="1" customFormat="1">
      <c r="B57" s="53" t="s">
        <v>60</v>
      </c>
      <c r="C57" s="61" t="s">
        <v>61</v>
      </c>
      <c r="D57" s="61"/>
      <c r="E57" s="61"/>
      <c r="F57" s="61"/>
      <c r="G57" s="61"/>
    </row>
    <row r="58" spans="2:7" s="62" customFormat="1">
      <c r="B58" s="53" t="s">
        <v>62</v>
      </c>
      <c r="C58" s="266" t="s">
        <v>62</v>
      </c>
      <c r="D58" s="266"/>
      <c r="E58" s="266"/>
      <c r="F58" s="57"/>
    </row>
  </sheetData>
  <mergeCells count="6">
    <mergeCell ref="C58:E58"/>
    <mergeCell ref="B1:G1"/>
    <mergeCell ref="B3:G3"/>
    <mergeCell ref="E6:E7"/>
    <mergeCell ref="G6:G7"/>
    <mergeCell ref="B44:G44"/>
  </mergeCells>
  <printOptions horizontalCentered="1"/>
  <pageMargins left="0.23622047244094491" right="3.937007874015748E-2" top="0.31496062992125984" bottom="0" header="0.39370078740157483" footer="0.15748031496062992"/>
  <pageSetup paperSize="9" scale="90" orientation="portrait" blackAndWhite="1" cellComments="asDisplayed" useFirstPageNumber="1" r:id="rId1"/>
  <headerFooter alignWithMargins="0">
    <oddFooter>&amp;R4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S63"/>
  <sheetViews>
    <sheetView showGridLines="0" zoomScaleNormal="100" zoomScaleSheetLayoutView="100" workbookViewId="0">
      <selection activeCell="T5" sqref="T5"/>
    </sheetView>
  </sheetViews>
  <sheetFormatPr defaultColWidth="9.28515625" defaultRowHeight="15"/>
  <cols>
    <col min="1" max="1" width="33" style="147" customWidth="1"/>
    <col min="2" max="2" width="8.140625" style="147" customWidth="1"/>
    <col min="3" max="3" width="0.85546875" style="147" customWidth="1"/>
    <col min="4" max="4" width="13.7109375" style="147" customWidth="1"/>
    <col min="5" max="5" width="1.28515625" style="147" customWidth="1"/>
    <col min="6" max="6" width="10.28515625" style="147" hidden="1" customWidth="1"/>
    <col min="7" max="7" width="1.42578125" style="147" hidden="1" customWidth="1"/>
    <col min="8" max="8" width="11.7109375" style="147" customWidth="1"/>
    <col min="9" max="9" width="1.140625" style="147" customWidth="1"/>
    <col min="10" max="10" width="11" style="147" customWidth="1"/>
    <col min="11" max="11" width="1.140625" style="147" customWidth="1"/>
    <col min="12" max="12" width="11.5703125" style="147" customWidth="1"/>
    <col min="13" max="13" width="1.140625" style="147" customWidth="1"/>
    <col min="14" max="14" width="11.5703125" style="147" customWidth="1"/>
    <col min="15" max="15" width="1.140625" style="147" customWidth="1"/>
    <col min="16" max="16" width="12.7109375" style="147" customWidth="1"/>
    <col min="17" max="17" width="1.28515625" style="147" customWidth="1"/>
    <col min="18" max="18" width="13.28515625" style="147" customWidth="1"/>
    <col min="19" max="16384" width="9.28515625" style="147"/>
  </cols>
  <sheetData>
    <row r="1" spans="1:19" s="1" customFormat="1">
      <c r="A1" s="279" t="s">
        <v>111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</row>
    <row r="2" spans="1:19" s="146" customFormat="1" ht="18" customHeight="1">
      <c r="A2" s="143"/>
      <c r="B2" s="144"/>
      <c r="C2" s="144"/>
      <c r="D2" s="144"/>
      <c r="E2" s="144"/>
      <c r="F2" s="144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19" ht="18" customHeight="1">
      <c r="A3" s="280" t="s">
        <v>112</v>
      </c>
      <c r="B3" s="280"/>
      <c r="C3" s="280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</row>
    <row r="4" spans="1:19" ht="18" customHeight="1">
      <c r="A4" s="66" t="s">
        <v>169</v>
      </c>
      <c r="B4" s="148"/>
      <c r="C4" s="148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</row>
    <row r="5" spans="1:19" ht="16.5" customHeight="1">
      <c r="A5" s="282"/>
      <c r="B5" s="282"/>
      <c r="C5" s="282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</row>
    <row r="6" spans="1:19" ht="44.25" customHeight="1">
      <c r="A6" s="150" t="s">
        <v>3</v>
      </c>
      <c r="B6" s="151" t="s">
        <v>113</v>
      </c>
      <c r="C6" s="152"/>
      <c r="D6" s="277" t="s">
        <v>114</v>
      </c>
      <c r="E6" s="253"/>
      <c r="F6" s="277" t="s">
        <v>115</v>
      </c>
      <c r="G6" s="253"/>
      <c r="H6" s="277" t="s">
        <v>116</v>
      </c>
      <c r="I6" s="253"/>
      <c r="J6" s="277" t="s">
        <v>117</v>
      </c>
      <c r="K6" s="253"/>
      <c r="L6" s="277" t="s">
        <v>118</v>
      </c>
      <c r="M6" s="253"/>
      <c r="N6" s="277" t="s">
        <v>119</v>
      </c>
      <c r="O6" s="253"/>
      <c r="P6" s="277" t="s">
        <v>120</v>
      </c>
      <c r="Q6" s="253"/>
      <c r="R6" s="277" t="s">
        <v>121</v>
      </c>
    </row>
    <row r="7" spans="1:19" s="155" customFormat="1" ht="3" customHeight="1">
      <c r="A7" s="153"/>
      <c r="B7" s="153"/>
      <c r="C7" s="154"/>
      <c r="D7" s="278"/>
      <c r="E7" s="254"/>
      <c r="F7" s="278"/>
      <c r="G7" s="254"/>
      <c r="H7" s="278"/>
      <c r="I7" s="255"/>
      <c r="J7" s="278"/>
      <c r="K7" s="255"/>
      <c r="L7" s="278"/>
      <c r="M7" s="255"/>
      <c r="N7" s="278"/>
      <c r="O7" s="254"/>
      <c r="P7" s="278"/>
      <c r="Q7" s="254"/>
      <c r="R7" s="278"/>
    </row>
    <row r="8" spans="1:19" s="158" customFormat="1" ht="15.75">
      <c r="A8" s="156"/>
      <c r="B8" s="156"/>
      <c r="C8" s="157"/>
      <c r="D8" s="256" t="s">
        <v>65</v>
      </c>
      <c r="E8" s="257"/>
      <c r="F8" s="256" t="s">
        <v>65</v>
      </c>
      <c r="G8" s="257"/>
      <c r="H8" s="256" t="s">
        <v>65</v>
      </c>
      <c r="I8" s="255"/>
      <c r="J8" s="256" t="s">
        <v>65</v>
      </c>
      <c r="K8" s="255"/>
      <c r="L8" s="256" t="s">
        <v>65</v>
      </c>
      <c r="M8" s="255"/>
      <c r="N8" s="256" t="s">
        <v>65</v>
      </c>
      <c r="O8" s="257"/>
      <c r="P8" s="256" t="s">
        <v>65</v>
      </c>
      <c r="Q8" s="257"/>
      <c r="R8" s="258" t="s">
        <v>65</v>
      </c>
    </row>
    <row r="9" spans="1:19" s="158" customFormat="1" ht="8.25" customHeight="1">
      <c r="A9" s="156"/>
      <c r="B9" s="156"/>
      <c r="C9" s="157"/>
      <c r="D9" s="159"/>
      <c r="E9" s="160"/>
      <c r="F9" s="159"/>
      <c r="G9" s="160"/>
      <c r="H9" s="159"/>
      <c r="I9" s="161"/>
      <c r="J9" s="159"/>
      <c r="K9" s="161"/>
      <c r="L9" s="159"/>
      <c r="M9" s="161"/>
      <c r="N9" s="159"/>
      <c r="O9" s="160"/>
      <c r="P9" s="159"/>
      <c r="Q9" s="160"/>
      <c r="R9" s="162"/>
    </row>
    <row r="10" spans="1:19" ht="23.25" customHeight="1" thickBot="1">
      <c r="A10" s="167" t="s">
        <v>131</v>
      </c>
      <c r="B10" s="168"/>
      <c r="C10" s="169"/>
      <c r="D10" s="170">
        <v>11598</v>
      </c>
      <c r="E10" s="171"/>
      <c r="F10" s="170">
        <v>0</v>
      </c>
      <c r="G10" s="171"/>
      <c r="H10" s="170">
        <v>1192</v>
      </c>
      <c r="I10" s="166"/>
      <c r="J10" s="170">
        <v>1069</v>
      </c>
      <c r="K10" s="166"/>
      <c r="L10" s="170">
        <v>-116</v>
      </c>
      <c r="M10" s="166"/>
      <c r="N10" s="170">
        <v>4177</v>
      </c>
      <c r="O10" s="171"/>
      <c r="P10" s="170">
        <v>1148</v>
      </c>
      <c r="Q10" s="171"/>
      <c r="R10" s="170">
        <v>19068</v>
      </c>
    </row>
    <row r="11" spans="1:19" ht="16.5" thickTop="1">
      <c r="A11" s="172" t="s">
        <v>179</v>
      </c>
      <c r="B11" s="184">
        <v>2.2200000000000002</v>
      </c>
      <c r="C11" s="179"/>
      <c r="D11" s="180">
        <v>0</v>
      </c>
      <c r="E11" s="180"/>
      <c r="F11" s="180"/>
      <c r="G11" s="180"/>
      <c r="H11" s="180">
        <v>0</v>
      </c>
      <c r="I11" s="180"/>
      <c r="J11" s="180">
        <v>0</v>
      </c>
      <c r="K11" s="180"/>
      <c r="L11" s="180">
        <v>0</v>
      </c>
      <c r="M11" s="180"/>
      <c r="N11" s="180">
        <v>258</v>
      </c>
      <c r="O11" s="180"/>
      <c r="P11" s="180">
        <v>0</v>
      </c>
      <c r="Q11" s="180"/>
      <c r="R11" s="181">
        <f>SUM(D11:P11)</f>
        <v>258</v>
      </c>
      <c r="S11" s="182"/>
    </row>
    <row r="12" spans="1:19" ht="23.25" customHeight="1" thickBot="1">
      <c r="A12" s="167" t="s">
        <v>131</v>
      </c>
      <c r="B12" s="168"/>
      <c r="C12" s="169"/>
      <c r="D12" s="170">
        <f>SUM(D10:D11)</f>
        <v>11598</v>
      </c>
      <c r="E12" s="171"/>
      <c r="F12" s="170">
        <v>0</v>
      </c>
      <c r="G12" s="171"/>
      <c r="H12" s="170">
        <f>SUM(H10:H11)</f>
        <v>1192</v>
      </c>
      <c r="I12" s="166"/>
      <c r="J12" s="170">
        <f>SUM(J10:J11)</f>
        <v>1069</v>
      </c>
      <c r="K12" s="166"/>
      <c r="L12" s="170">
        <f>SUM(L10:L11)</f>
        <v>-116</v>
      </c>
      <c r="M12" s="166"/>
      <c r="N12" s="170">
        <f>SUM(N10:N11)</f>
        <v>4435</v>
      </c>
      <c r="O12" s="171"/>
      <c r="P12" s="170">
        <f>SUM(P10:P11)</f>
        <v>1148</v>
      </c>
      <c r="Q12" s="171"/>
      <c r="R12" s="170">
        <f>SUM(R10:R11)</f>
        <v>19326</v>
      </c>
    </row>
    <row r="13" spans="1:19" ht="16.5" thickTop="1">
      <c r="A13" s="173" t="s">
        <v>122</v>
      </c>
      <c r="C13" s="164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>
        <v>840</v>
      </c>
      <c r="Q13" s="165"/>
      <c r="R13" s="174">
        <f>SUM(D13:P13)</f>
        <v>840</v>
      </c>
      <c r="S13" s="175"/>
    </row>
    <row r="14" spans="1:19" ht="30">
      <c r="A14" s="172" t="s">
        <v>123</v>
      </c>
      <c r="B14" s="163"/>
      <c r="C14" s="164"/>
      <c r="D14" s="165"/>
      <c r="E14" s="165"/>
      <c r="F14" s="165"/>
      <c r="G14" s="165"/>
      <c r="H14" s="165"/>
      <c r="I14" s="165"/>
      <c r="J14" s="165"/>
      <c r="K14" s="165"/>
      <c r="L14" s="165">
        <v>-131</v>
      </c>
      <c r="M14" s="165"/>
      <c r="N14" s="165"/>
      <c r="O14" s="165"/>
      <c r="P14" s="165"/>
      <c r="Q14" s="165"/>
      <c r="R14" s="174">
        <f>SUM(D14:P14)</f>
        <v>-131</v>
      </c>
    </row>
    <row r="15" spans="1:19" ht="31.5" customHeight="1">
      <c r="A15" s="172" t="s">
        <v>124</v>
      </c>
      <c r="B15" s="163"/>
      <c r="C15" s="164"/>
      <c r="D15" s="176">
        <f>SUM(D13:D14)</f>
        <v>0</v>
      </c>
      <c r="E15" s="165"/>
      <c r="F15" s="165"/>
      <c r="G15" s="165"/>
      <c r="H15" s="176">
        <f>SUM(H13:H14)</f>
        <v>0</v>
      </c>
      <c r="I15" s="165"/>
      <c r="J15" s="176">
        <f>SUM(J13:J14)</f>
        <v>0</v>
      </c>
      <c r="K15" s="165"/>
      <c r="L15" s="176">
        <f>SUM(L13:L14)</f>
        <v>-131</v>
      </c>
      <c r="M15" s="165"/>
      <c r="N15" s="176">
        <f>SUM(N13:N14)</f>
        <v>0</v>
      </c>
      <c r="O15" s="165"/>
      <c r="P15" s="176">
        <f>SUM(P13:P14)</f>
        <v>840</v>
      </c>
      <c r="Q15" s="165"/>
      <c r="R15" s="176">
        <f>SUM(R13:R14)</f>
        <v>709</v>
      </c>
    </row>
    <row r="16" spans="1:19" ht="7.5" customHeight="1">
      <c r="A16" s="172"/>
      <c r="B16" s="163"/>
      <c r="C16" s="164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74"/>
    </row>
    <row r="17" spans="1:19" ht="15.75" hidden="1">
      <c r="A17" s="172" t="s">
        <v>125</v>
      </c>
      <c r="B17" s="163"/>
      <c r="C17" s="164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74">
        <f>SUM(D17:P17)</f>
        <v>0</v>
      </c>
    </row>
    <row r="18" spans="1:19" ht="15.75">
      <c r="A18" s="173" t="s">
        <v>126</v>
      </c>
      <c r="B18" s="163"/>
      <c r="C18" s="164"/>
      <c r="D18" s="177"/>
      <c r="E18" s="165"/>
      <c r="F18" s="165"/>
      <c r="G18" s="165"/>
      <c r="H18" s="177"/>
      <c r="I18" s="165"/>
      <c r="J18" s="177"/>
      <c r="K18" s="165"/>
      <c r="L18" s="177"/>
      <c r="M18" s="165"/>
      <c r="N18" s="177">
        <v>-574</v>
      </c>
      <c r="O18" s="165"/>
      <c r="P18" s="177"/>
      <c r="Q18" s="165"/>
      <c r="R18" s="183">
        <f>SUM(D18:P18)</f>
        <v>-574</v>
      </c>
      <c r="S18" s="175"/>
    </row>
    <row r="19" spans="1:19" ht="15.75" hidden="1">
      <c r="A19" s="172" t="s">
        <v>129</v>
      </c>
      <c r="B19" s="163"/>
      <c r="C19" s="164"/>
      <c r="D19" s="177"/>
      <c r="E19" s="165"/>
      <c r="F19" s="165"/>
      <c r="G19" s="165"/>
      <c r="H19" s="177"/>
      <c r="I19" s="165"/>
      <c r="J19" s="177"/>
      <c r="K19" s="165"/>
      <c r="L19" s="177"/>
      <c r="M19" s="165"/>
      <c r="N19" s="177"/>
      <c r="O19" s="165"/>
      <c r="P19" s="177"/>
      <c r="Q19" s="165"/>
      <c r="R19" s="178">
        <f>SUM(D19:P19)</f>
        <v>0</v>
      </c>
      <c r="S19" s="175"/>
    </row>
    <row r="20" spans="1:19" ht="15.75">
      <c r="A20" s="172" t="s">
        <v>128</v>
      </c>
      <c r="B20" s="163"/>
      <c r="C20" s="164"/>
      <c r="D20" s="165">
        <f>SUM(D18)</f>
        <v>0</v>
      </c>
      <c r="E20" s="165"/>
      <c r="F20" s="165"/>
      <c r="G20" s="165"/>
      <c r="H20" s="165">
        <f>SUM(H18)</f>
        <v>0</v>
      </c>
      <c r="I20" s="165"/>
      <c r="J20" s="165">
        <f>SUM(J18)</f>
        <v>0</v>
      </c>
      <c r="K20" s="165"/>
      <c r="L20" s="165">
        <f>SUM(L18)</f>
        <v>0</v>
      </c>
      <c r="M20" s="165"/>
      <c r="N20" s="165">
        <f>SUM(N18)</f>
        <v>-574</v>
      </c>
      <c r="O20" s="165"/>
      <c r="P20" s="165">
        <f>SUM(P18)</f>
        <v>0</v>
      </c>
      <c r="Q20" s="165"/>
      <c r="R20" s="165">
        <f>SUM(R18)</f>
        <v>-574</v>
      </c>
      <c r="S20" s="175"/>
    </row>
    <row r="21" spans="1:19" ht="7.5" customHeight="1">
      <c r="A21" s="172"/>
      <c r="B21" s="163"/>
      <c r="C21" s="164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74"/>
      <c r="S21" s="175"/>
    </row>
    <row r="22" spans="1:19" ht="30" hidden="1">
      <c r="A22" s="173" t="s">
        <v>130</v>
      </c>
      <c r="B22" s="163"/>
      <c r="C22" s="164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74">
        <f>SUM(D22:P22)</f>
        <v>0</v>
      </c>
      <c r="S22" s="175"/>
    </row>
    <row r="23" spans="1:19" ht="30">
      <c r="A23" s="172" t="s">
        <v>127</v>
      </c>
      <c r="B23" s="163"/>
      <c r="C23" s="164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77">
        <v>1148</v>
      </c>
      <c r="O23" s="165"/>
      <c r="P23" s="177">
        <v>-1148</v>
      </c>
      <c r="Q23" s="165"/>
      <c r="R23" s="174">
        <f>SUM(D23:P23)</f>
        <v>0</v>
      </c>
    </row>
    <row r="24" spans="1:19" ht="23.25" customHeight="1" thickBot="1">
      <c r="A24" s="167" t="s">
        <v>132</v>
      </c>
      <c r="B24" s="184"/>
      <c r="C24" s="169"/>
      <c r="D24" s="170">
        <f>SUM(D12+D15+D20+D23)</f>
        <v>11598</v>
      </c>
      <c r="E24" s="171"/>
      <c r="F24" s="170">
        <f>SUM(F12:F23)</f>
        <v>0</v>
      </c>
      <c r="G24" s="171"/>
      <c r="H24" s="170">
        <f>SUM(H12+H15+H20+H23)</f>
        <v>1192</v>
      </c>
      <c r="I24" s="166"/>
      <c r="J24" s="170">
        <f>SUM(J12+J15+J20+J23)</f>
        <v>1069</v>
      </c>
      <c r="K24" s="166"/>
      <c r="L24" s="170">
        <f>SUM(L12+L15+L20+L23)</f>
        <v>-247</v>
      </c>
      <c r="M24" s="166"/>
      <c r="N24" s="170">
        <f>SUM(N12+N15+N20+N23)</f>
        <v>5009</v>
      </c>
      <c r="O24" s="171"/>
      <c r="P24" s="170">
        <f>SUM(P12+P15+P20+P23)</f>
        <v>840</v>
      </c>
      <c r="Q24" s="171"/>
      <c r="R24" s="170">
        <f>SUM(R12+R15+R20+R23)</f>
        <v>19461</v>
      </c>
    </row>
    <row r="25" spans="1:19" ht="11.25" customHeight="1" thickTop="1">
      <c r="A25" s="185"/>
      <c r="B25" s="168"/>
      <c r="C25" s="169"/>
      <c r="D25" s="171"/>
      <c r="E25" s="171"/>
      <c r="F25" s="171"/>
      <c r="G25" s="171"/>
      <c r="H25" s="171"/>
      <c r="I25" s="166"/>
      <c r="J25" s="171"/>
      <c r="K25" s="166"/>
      <c r="L25" s="171"/>
      <c r="M25" s="166"/>
      <c r="N25" s="171"/>
      <c r="O25" s="171"/>
      <c r="P25" s="171"/>
      <c r="Q25" s="171"/>
      <c r="R25" s="186"/>
    </row>
    <row r="26" spans="1:19" ht="23.25" customHeight="1" thickBot="1">
      <c r="A26" s="167" t="s">
        <v>175</v>
      </c>
      <c r="B26" s="168"/>
      <c r="C26" s="169"/>
      <c r="D26" s="170">
        <f>SUM(D24)</f>
        <v>11598</v>
      </c>
      <c r="E26" s="171"/>
      <c r="F26" s="170">
        <f>SUM(F24)</f>
        <v>0</v>
      </c>
      <c r="G26" s="171"/>
      <c r="H26" s="170">
        <f>SUM(H24)</f>
        <v>1192</v>
      </c>
      <c r="I26" s="166"/>
      <c r="J26" s="170">
        <f>SUM(J24)</f>
        <v>1069</v>
      </c>
      <c r="K26" s="166"/>
      <c r="L26" s="170">
        <f>SUM(L24)</f>
        <v>-247</v>
      </c>
      <c r="M26" s="166"/>
      <c r="N26" s="170">
        <f>SUM(N24)</f>
        <v>5009</v>
      </c>
      <c r="O26" s="171"/>
      <c r="P26" s="170">
        <f>SUM(P24)</f>
        <v>840</v>
      </c>
      <c r="Q26" s="171"/>
      <c r="R26" s="170">
        <f>SUM(R24)</f>
        <v>19461</v>
      </c>
    </row>
    <row r="27" spans="1:19" ht="16.5" thickTop="1">
      <c r="A27" s="173" t="s">
        <v>122</v>
      </c>
      <c r="C27" s="164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>
        <v>4469</v>
      </c>
      <c r="Q27" s="165"/>
      <c r="R27" s="174">
        <f>SUM(D27:P27)</f>
        <v>4469</v>
      </c>
      <c r="S27" s="175"/>
    </row>
    <row r="28" spans="1:19" ht="30">
      <c r="A28" s="172" t="s">
        <v>123</v>
      </c>
      <c r="B28" s="163"/>
      <c r="C28" s="164"/>
      <c r="D28" s="165"/>
      <c r="E28" s="165"/>
      <c r="F28" s="165"/>
      <c r="G28" s="165"/>
      <c r="H28" s="165"/>
      <c r="I28" s="165"/>
      <c r="J28" s="165"/>
      <c r="K28" s="165"/>
      <c r="L28" s="165">
        <v>29</v>
      </c>
      <c r="M28" s="165"/>
      <c r="N28" s="165"/>
      <c r="O28" s="165"/>
      <c r="P28" s="165"/>
      <c r="Q28" s="165"/>
      <c r="R28" s="174">
        <f>SUM(D28:P28)</f>
        <v>29</v>
      </c>
    </row>
    <row r="29" spans="1:19" ht="28.5" customHeight="1">
      <c r="A29" s="172" t="s">
        <v>124</v>
      </c>
      <c r="B29" s="163"/>
      <c r="C29" s="164"/>
      <c r="D29" s="176">
        <f>SUM(D27:D28)</f>
        <v>0</v>
      </c>
      <c r="E29" s="165"/>
      <c r="F29" s="165"/>
      <c r="G29" s="165"/>
      <c r="H29" s="176">
        <f>SUM(H27:H28)</f>
        <v>0</v>
      </c>
      <c r="I29" s="165"/>
      <c r="J29" s="176">
        <f>SUM(J27:J28)</f>
        <v>0</v>
      </c>
      <c r="K29" s="165"/>
      <c r="L29" s="176">
        <f>SUM(L27:L28)</f>
        <v>29</v>
      </c>
      <c r="M29" s="165"/>
      <c r="N29" s="176">
        <f>SUM(N27:N28)</f>
        <v>0</v>
      </c>
      <c r="O29" s="165"/>
      <c r="P29" s="176">
        <f>SUM(P27:P28)</f>
        <v>4469</v>
      </c>
      <c r="Q29" s="165"/>
      <c r="R29" s="176">
        <f>SUM(R27:R28)</f>
        <v>4498</v>
      </c>
    </row>
    <row r="30" spans="1:19" ht="7.5" customHeight="1">
      <c r="A30" s="172"/>
      <c r="B30" s="163"/>
      <c r="C30" s="164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74"/>
    </row>
    <row r="31" spans="1:19" ht="15.75" hidden="1">
      <c r="A31" s="172" t="s">
        <v>125</v>
      </c>
      <c r="B31" s="163"/>
      <c r="C31" s="164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74">
        <f>SUM(D31:P31)</f>
        <v>0</v>
      </c>
    </row>
    <row r="32" spans="1:19" ht="15.75">
      <c r="A32" s="173" t="s">
        <v>126</v>
      </c>
      <c r="B32" s="163"/>
      <c r="C32" s="164"/>
      <c r="D32" s="177"/>
      <c r="E32" s="165"/>
      <c r="F32" s="165"/>
      <c r="G32" s="165"/>
      <c r="H32" s="177"/>
      <c r="I32" s="165"/>
      <c r="J32" s="177"/>
      <c r="K32" s="165"/>
      <c r="L32" s="177"/>
      <c r="M32" s="165"/>
      <c r="N32" s="177">
        <v>-419</v>
      </c>
      <c r="O32" s="165"/>
      <c r="P32" s="177"/>
      <c r="Q32" s="165"/>
      <c r="R32" s="183">
        <f>SUM(D32:P32)</f>
        <v>-419</v>
      </c>
      <c r="S32" s="175"/>
    </row>
    <row r="33" spans="1:19" ht="15.75" hidden="1">
      <c r="A33" s="172" t="s">
        <v>129</v>
      </c>
      <c r="B33" s="163"/>
      <c r="C33" s="164"/>
      <c r="D33" s="177"/>
      <c r="E33" s="165"/>
      <c r="F33" s="165"/>
      <c r="G33" s="165"/>
      <c r="H33" s="177"/>
      <c r="I33" s="165"/>
      <c r="J33" s="177"/>
      <c r="K33" s="165"/>
      <c r="L33" s="177"/>
      <c r="M33" s="165"/>
      <c r="N33" s="177"/>
      <c r="O33" s="165"/>
      <c r="P33" s="177"/>
      <c r="Q33" s="165"/>
      <c r="R33" s="178">
        <f>SUM(D33:P33)</f>
        <v>0</v>
      </c>
      <c r="S33" s="175"/>
    </row>
    <row r="34" spans="1:19" ht="15.75">
      <c r="A34" s="172" t="s">
        <v>128</v>
      </c>
      <c r="B34" s="163"/>
      <c r="C34" s="164"/>
      <c r="D34" s="165">
        <f>SUM(D32)</f>
        <v>0</v>
      </c>
      <c r="E34" s="165"/>
      <c r="F34" s="165"/>
      <c r="G34" s="165"/>
      <c r="H34" s="165">
        <f>SUM(H32)</f>
        <v>0</v>
      </c>
      <c r="I34" s="165"/>
      <c r="J34" s="165">
        <f>SUM(J32)</f>
        <v>0</v>
      </c>
      <c r="K34" s="165"/>
      <c r="L34" s="165">
        <f>SUM(L32)</f>
        <v>0</v>
      </c>
      <c r="M34" s="165"/>
      <c r="N34" s="165">
        <f>SUM(N32)</f>
        <v>-419</v>
      </c>
      <c r="O34" s="165"/>
      <c r="P34" s="165">
        <f>SUM(P32)</f>
        <v>0</v>
      </c>
      <c r="Q34" s="165"/>
      <c r="R34" s="165">
        <f>SUM(R32)</f>
        <v>-419</v>
      </c>
      <c r="S34" s="175"/>
    </row>
    <row r="35" spans="1:19" ht="7.5" customHeight="1">
      <c r="A35" s="172"/>
      <c r="B35" s="163"/>
      <c r="C35" s="164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74"/>
      <c r="S35" s="175"/>
    </row>
    <row r="36" spans="1:19" ht="30" hidden="1">
      <c r="A36" s="173" t="s">
        <v>130</v>
      </c>
      <c r="B36" s="163"/>
      <c r="C36" s="164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74">
        <f>SUM(D36:P36)</f>
        <v>0</v>
      </c>
      <c r="S36" s="175"/>
    </row>
    <row r="37" spans="1:19" ht="30">
      <c r="A37" s="172" t="s">
        <v>127</v>
      </c>
      <c r="B37" s="163"/>
      <c r="C37" s="164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77">
        <v>840</v>
      </c>
      <c r="O37" s="165"/>
      <c r="P37" s="177">
        <v>-840</v>
      </c>
      <c r="Q37" s="165"/>
      <c r="R37" s="174">
        <f>SUM(D37:P37)</f>
        <v>0</v>
      </c>
    </row>
    <row r="38" spans="1:19" ht="23.25" customHeight="1" thickBot="1">
      <c r="A38" s="167" t="s">
        <v>176</v>
      </c>
      <c r="B38" s="184">
        <v>19</v>
      </c>
      <c r="C38" s="169"/>
      <c r="D38" s="170">
        <f>SUM(D26+D29+D34+D37)</f>
        <v>11598</v>
      </c>
      <c r="E38" s="171"/>
      <c r="F38" s="170">
        <f>SUM(F26:F37)</f>
        <v>0</v>
      </c>
      <c r="G38" s="171"/>
      <c r="H38" s="170">
        <f>SUM(H26+H29+H34+H37)</f>
        <v>1192</v>
      </c>
      <c r="I38" s="166"/>
      <c r="J38" s="170">
        <f>SUM(J26+J29+J34+J37)</f>
        <v>1069</v>
      </c>
      <c r="K38" s="166"/>
      <c r="L38" s="170">
        <f>SUM(L26+L29+L34+L37)</f>
        <v>-218</v>
      </c>
      <c r="M38" s="166"/>
      <c r="N38" s="170">
        <f>SUM(N26+N29+N34+N37)</f>
        <v>5430</v>
      </c>
      <c r="O38" s="171"/>
      <c r="P38" s="170">
        <f>SUM(P26+P29+P34+P37)</f>
        <v>4469</v>
      </c>
      <c r="Q38" s="171"/>
      <c r="R38" s="170">
        <f>SUM(R26+R29+R34+R37)</f>
        <v>23540</v>
      </c>
    </row>
    <row r="39" spans="1:19" ht="23.25" customHeight="1" thickTop="1">
      <c r="A39" s="167"/>
      <c r="B39" s="184"/>
      <c r="C39" s="169"/>
      <c r="D39" s="171"/>
      <c r="E39" s="171"/>
      <c r="F39" s="171"/>
      <c r="G39" s="171"/>
      <c r="H39" s="171"/>
      <c r="I39" s="166"/>
      <c r="J39" s="171"/>
      <c r="K39" s="166"/>
      <c r="L39" s="171"/>
      <c r="M39" s="166"/>
      <c r="N39" s="171"/>
      <c r="O39" s="171"/>
      <c r="P39" s="171"/>
      <c r="Q39" s="171"/>
      <c r="R39" s="171"/>
    </row>
    <row r="40" spans="1:19" s="62" customFormat="1" ht="24" customHeight="1">
      <c r="A40" s="265" t="s">
        <v>183</v>
      </c>
      <c r="B40" s="265"/>
      <c r="C40" s="265"/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  <c r="Q40" s="265"/>
      <c r="R40" s="265"/>
    </row>
    <row r="41" spans="1:19" s="62" customFormat="1" ht="19.5" customHeight="1">
      <c r="A41" s="187"/>
      <c r="C41" s="140"/>
      <c r="D41" s="140"/>
      <c r="E41" s="141"/>
      <c r="F41" s="141"/>
      <c r="G41" s="141"/>
      <c r="H41" s="188"/>
    </row>
    <row r="42" spans="1:19" s="1" customFormat="1" ht="19.5" customHeight="1">
      <c r="A42" s="49" t="s">
        <v>173</v>
      </c>
      <c r="B42" s="48"/>
      <c r="C42" s="37"/>
      <c r="D42" s="38"/>
      <c r="E42" s="45"/>
      <c r="F42" s="45"/>
    </row>
    <row r="43" spans="1:19" s="52" customFormat="1" ht="7.5" customHeight="1">
      <c r="A43" s="49"/>
      <c r="B43" s="48"/>
      <c r="C43" s="37"/>
      <c r="D43" s="38"/>
      <c r="E43" s="45"/>
      <c r="F43" s="45"/>
    </row>
    <row r="44" spans="1:19" s="1" customFormat="1">
      <c r="A44" s="50" t="s">
        <v>54</v>
      </c>
      <c r="B44" s="48"/>
      <c r="C44" s="37"/>
      <c r="D44" s="38"/>
      <c r="F44" s="52"/>
    </row>
    <row r="45" spans="1:19" s="1" customFormat="1">
      <c r="A45" s="50" t="s">
        <v>55</v>
      </c>
      <c r="B45" s="48"/>
      <c r="C45" s="37"/>
      <c r="D45" s="38"/>
      <c r="F45" s="52"/>
    </row>
    <row r="46" spans="1:19" s="1" customFormat="1" ht="9.9499999999999993" customHeight="1">
      <c r="A46" s="50" t="s">
        <v>170</v>
      </c>
      <c r="B46" s="48"/>
      <c r="C46" s="37"/>
      <c r="D46" s="38"/>
      <c r="F46" s="52"/>
    </row>
    <row r="47" spans="1:19" s="1" customFormat="1">
      <c r="A47" s="50" t="s">
        <v>56</v>
      </c>
      <c r="B47" s="48"/>
      <c r="C47" s="37"/>
      <c r="D47" s="38"/>
      <c r="F47" s="52"/>
    </row>
    <row r="48" spans="1:19" s="1" customFormat="1">
      <c r="A48" s="50" t="s">
        <v>172</v>
      </c>
      <c r="B48" s="48"/>
      <c r="C48" s="37"/>
      <c r="D48" s="38"/>
      <c r="F48" s="15"/>
    </row>
    <row r="49" spans="1:7" s="1" customFormat="1" ht="15" customHeight="1">
      <c r="B49" s="48"/>
      <c r="C49" s="37"/>
      <c r="D49" s="38"/>
      <c r="E49" s="37"/>
      <c r="F49" s="15"/>
    </row>
    <row r="50" spans="1:7" s="1" customFormat="1">
      <c r="A50" s="1" t="s">
        <v>57</v>
      </c>
      <c r="B50" s="51"/>
      <c r="C50" s="52"/>
      <c r="D50" s="38"/>
      <c r="E50" s="15"/>
    </row>
    <row r="51" spans="1:7" s="1" customFormat="1">
      <c r="A51" s="53" t="s">
        <v>58</v>
      </c>
      <c r="B51" s="54"/>
      <c r="C51" s="55"/>
      <c r="D51" s="56"/>
      <c r="F51" s="15"/>
    </row>
    <row r="52" spans="1:7" s="1" customFormat="1">
      <c r="A52" s="53" t="s">
        <v>59</v>
      </c>
      <c r="B52" s="54"/>
      <c r="C52" s="55"/>
      <c r="D52" s="56"/>
      <c r="E52" s="57"/>
      <c r="F52" s="15"/>
    </row>
    <row r="53" spans="1:7" s="1" customFormat="1">
      <c r="A53" s="53"/>
      <c r="B53" s="54"/>
      <c r="C53" s="58"/>
      <c r="D53" s="56"/>
      <c r="E53" s="57"/>
      <c r="F53" s="15"/>
    </row>
    <row r="54" spans="1:7" s="1" customFormat="1">
      <c r="A54" s="53" t="s">
        <v>60</v>
      </c>
      <c r="B54" s="61" t="s">
        <v>61</v>
      </c>
      <c r="C54" s="61"/>
      <c r="D54" s="61"/>
      <c r="E54" s="57"/>
      <c r="F54" s="15"/>
    </row>
    <row r="55" spans="1:7" s="1" customFormat="1">
      <c r="A55" s="53" t="s">
        <v>62</v>
      </c>
      <c r="B55" s="266" t="s">
        <v>62</v>
      </c>
      <c r="C55" s="266"/>
      <c r="D55" s="266"/>
      <c r="E55" s="61"/>
      <c r="F55" s="60"/>
    </row>
    <row r="56" spans="1:7">
      <c r="B56" s="189"/>
      <c r="C56" s="189"/>
      <c r="D56" s="189"/>
      <c r="E56" s="189"/>
      <c r="F56" s="189"/>
    </row>
    <row r="57" spans="1:7">
      <c r="B57" s="189"/>
      <c r="C57" s="189"/>
      <c r="D57" s="189"/>
      <c r="E57" s="189"/>
      <c r="F57" s="189"/>
    </row>
    <row r="58" spans="1:7">
      <c r="B58" s="189"/>
      <c r="C58" s="189"/>
      <c r="D58" s="189"/>
      <c r="E58" s="189"/>
      <c r="F58" s="189"/>
    </row>
    <row r="59" spans="1:7">
      <c r="B59" s="189"/>
      <c r="C59" s="189"/>
      <c r="D59" s="189"/>
      <c r="E59" s="189"/>
      <c r="F59" s="189"/>
    </row>
    <row r="60" spans="1:7">
      <c r="B60" s="189"/>
      <c r="C60" s="189"/>
      <c r="D60" s="189"/>
      <c r="E60" s="189"/>
      <c r="F60" s="189"/>
    </row>
    <row r="61" spans="1:7">
      <c r="B61" s="189"/>
      <c r="C61" s="189"/>
      <c r="D61" s="189"/>
      <c r="E61" s="189"/>
      <c r="F61" s="189"/>
    </row>
    <row r="62" spans="1:7">
      <c r="B62" s="189"/>
      <c r="C62" s="189"/>
      <c r="D62" s="189"/>
      <c r="E62" s="189"/>
      <c r="F62" s="189"/>
    </row>
    <row r="63" spans="1:7">
      <c r="C63" s="189"/>
      <c r="D63" s="189"/>
      <c r="E63" s="189"/>
      <c r="F63" s="189"/>
      <c r="G63" s="189"/>
    </row>
  </sheetData>
  <mergeCells count="13">
    <mergeCell ref="R6:R7"/>
    <mergeCell ref="A40:R40"/>
    <mergeCell ref="B55:D55"/>
    <mergeCell ref="A1:R1"/>
    <mergeCell ref="A3:R3"/>
    <mergeCell ref="A5:R5"/>
    <mergeCell ref="D6:D7"/>
    <mergeCell ref="F6:F7"/>
    <mergeCell ref="H6:H7"/>
    <mergeCell ref="J6:J7"/>
    <mergeCell ref="L6:L7"/>
    <mergeCell ref="N6:N7"/>
    <mergeCell ref="P6:P7"/>
  </mergeCells>
  <printOptions horizontalCentered="1"/>
  <pageMargins left="0.23622047244094491" right="0" top="0.31496062992125984" bottom="0" header="0.39370078740157483" footer="0.15748031496062992"/>
  <pageSetup paperSize="9" scale="75" orientation="portrait" blackAndWhite="1" cellComments="asDisplayed" useFirstPageNumber="1" r:id="rId1"/>
  <headerFooter alignWithMargins="0">
    <oddFooter>&amp;R3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BS-2017</vt:lpstr>
      <vt:lpstr>P&amp;L</vt:lpstr>
      <vt:lpstr>Cflow</vt:lpstr>
      <vt:lpstr>Equity</vt:lpstr>
      <vt:lpstr>'BS-2017'!Print_Area</vt:lpstr>
      <vt:lpstr>Cflow!Print_Area</vt:lpstr>
      <vt:lpstr>Equity!Print_Area</vt:lpstr>
      <vt:lpstr>'P&amp;L'!Print_Area</vt:lpstr>
      <vt:lpstr>'BS-2017'!Print_Titles</vt:lpstr>
      <vt:lpstr>'P&amp;L'!Print_Titles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Paskaleva</dc:creator>
  <cp:lastModifiedBy>Bojanova</cp:lastModifiedBy>
  <cp:lastPrinted>2018-04-17T16:20:44Z</cp:lastPrinted>
  <dcterms:created xsi:type="dcterms:W3CDTF">2018-04-11T17:38:25Z</dcterms:created>
  <dcterms:modified xsi:type="dcterms:W3CDTF">2018-04-23T12:05:15Z</dcterms:modified>
</cp:coreProperties>
</file>